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mc:AlternateContent xmlns:mc="http://schemas.openxmlformats.org/markup-compatibility/2006">
    <mc:Choice Requires="x15">
      <x15ac:absPath xmlns:x15ac="http://schemas.microsoft.com/office/spreadsheetml/2010/11/ac" url="/Users/Brian/Documents/opensamm/v1.5/Release Candidate/"/>
    </mc:Choice>
  </mc:AlternateContent>
  <bookViews>
    <workbookView xWindow="0" yWindow="460" windowWidth="28720" windowHeight="17540" activeTab="1"/>
  </bookViews>
  <sheets>
    <sheet name="Attribution and License" sheetId="8" r:id="rId1"/>
    <sheet name="Interview" sheetId="2" r:id="rId2"/>
    <sheet name="Scorecard" sheetId="3" r:id="rId3"/>
    <sheet name="Roadmap" sheetId="9" r:id="rId4"/>
    <sheet name="Roadmap Chart" sheetId="5" r:id="rId5"/>
    <sheet name="Lookups" sheetId="4" state="hidden" r:id="rId6"/>
    <sheet name="Background Images" sheetId="7" state="hidden" r:id="rId7"/>
  </sheets>
  <definedNames>
    <definedName name="AnswerA">Lookups!$J$4:$J$7</definedName>
    <definedName name="AnswerATBL">Lookups!$J$4:$K$7</definedName>
    <definedName name="AnswerB">Lookups!$J$9:$J$12</definedName>
    <definedName name="AnswerBTBL">Lookups!$J$9:$K$12</definedName>
    <definedName name="AnswerC">Lookups!$J$14:$J$17</definedName>
    <definedName name="AnswerCTBL">Lookups!$J$14:$K$17</definedName>
    <definedName name="AnswerD">Lookups!$J$19:$J$22</definedName>
    <definedName name="AnswerDTBL">Lookups!$J$19:$K$22</definedName>
    <definedName name="AnswerE">Lookups!$J$24:$J$27</definedName>
    <definedName name="AnswerETBL">Lookups!$J$24:$K$27</definedName>
    <definedName name="AnswerF">Lookups!$J$29:$J$32</definedName>
    <definedName name="AnswerFTBL">Lookups!$J$29:$K$32</definedName>
    <definedName name="AnswerG">Lookups!$J$34:$J$37</definedName>
    <definedName name="AnswerGTBL">Lookups!$J$34:$K$37</definedName>
    <definedName name="AnswerH">Lookups!$J$39:$J$42</definedName>
    <definedName name="AnswerHTBL">Lookups!$J$39:$K$42</definedName>
    <definedName name="_xlnm.Print_Area" localSheetId="4">'Roadmap Chart'!$L$3:$W$105</definedName>
    <definedName name="Z_9846C184_355C_EA4B_8C35_9561D1AEE31C_.wvu.Cols" localSheetId="3" hidden="1">Roadmap!$A:$A</definedName>
    <definedName name="Z_9846C184_355C_EA4B_8C35_9561D1AEE31C_.wvu.Cols" localSheetId="2" hidden="1">Scorecard!$G:$G</definedName>
    <definedName name="Z_9846C184_355C_EA4B_8C35_9561D1AEE31C_.wvu.PrintArea" localSheetId="4" hidden="1">'Roadmap Chart'!$L$3:$W$105</definedName>
    <definedName name="Z_9846C184_355C_EA4B_8C35_9561D1AEE31C_.wvu.Rows" localSheetId="1" hidden="1">Interview!$1:$1</definedName>
    <definedName name="Z_9846C184_355C_EA4B_8C35_9561D1AEE31C_.wvu.Rows" localSheetId="3" hidden="1">Roadmap!$1:$1</definedName>
  </definedNames>
  <calcPr calcId="150001" concurrentCalc="0"/>
  <customWorkbookViews>
    <customWorkbookView name="Default" guid="{9846C184-355C-EA4B-8C35-9561D1AEE31C}" maximized="1" windowWidth="1436" windowHeight="704" activeSheetId="9"/>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113" i="9" l="1"/>
  <c r="K110" i="9"/>
  <c r="K108" i="9"/>
  <c r="O113" i="9"/>
  <c r="O110" i="9"/>
  <c r="O108" i="9"/>
  <c r="S108" i="9"/>
  <c r="S110" i="9"/>
  <c r="S113" i="9"/>
  <c r="W113" i="9"/>
  <c r="W110" i="9"/>
  <c r="W108" i="9"/>
  <c r="E113" i="9"/>
  <c r="G113" i="9"/>
  <c r="E110" i="9"/>
  <c r="G110" i="9"/>
  <c r="E108" i="9"/>
  <c r="G108" i="9"/>
  <c r="G360" i="2"/>
  <c r="G346" i="2"/>
  <c r="G338" i="2"/>
  <c r="K55" i="9"/>
  <c r="O55" i="9"/>
  <c r="S55" i="9"/>
  <c r="W55" i="9"/>
  <c r="E55" i="9"/>
  <c r="G55" i="9"/>
  <c r="G158" i="2"/>
  <c r="K31" i="9"/>
  <c r="O31" i="9"/>
  <c r="S31" i="9"/>
  <c r="W31" i="9"/>
  <c r="E31" i="9"/>
  <c r="G31" i="9"/>
  <c r="G62" i="2"/>
  <c r="K26" i="9"/>
  <c r="K22" i="9"/>
  <c r="K21" i="9"/>
  <c r="O26" i="9"/>
  <c r="O22" i="9"/>
  <c r="O21" i="9"/>
  <c r="S26" i="9"/>
  <c r="S22" i="9"/>
  <c r="S21" i="9"/>
  <c r="W26" i="9"/>
  <c r="W22" i="9"/>
  <c r="W21" i="9"/>
  <c r="E26" i="9"/>
  <c r="G26" i="9"/>
  <c r="E22" i="9"/>
  <c r="G22" i="9"/>
  <c r="E21" i="9"/>
  <c r="G21" i="9"/>
  <c r="G44" i="2"/>
  <c r="G28" i="2"/>
  <c r="G23" i="2"/>
  <c r="K35" i="9"/>
  <c r="O35" i="9"/>
  <c r="S35" i="9"/>
  <c r="W35" i="9"/>
  <c r="E35" i="9"/>
  <c r="G35" i="9"/>
  <c r="G81" i="2"/>
  <c r="K38" i="9"/>
  <c r="O38" i="9"/>
  <c r="S38" i="9"/>
  <c r="W38" i="9"/>
  <c r="E38" i="9"/>
  <c r="G38" i="9"/>
  <c r="G94" i="2"/>
  <c r="W91" i="9"/>
  <c r="S91" i="9"/>
  <c r="O91" i="9"/>
  <c r="K91" i="9"/>
  <c r="E91" i="9"/>
  <c r="G91" i="9"/>
  <c r="G287" i="2"/>
  <c r="E24" i="9"/>
  <c r="E75" i="9"/>
  <c r="C6" i="3"/>
  <c r="C5" i="3"/>
  <c r="A1" i="3"/>
  <c r="B1" i="2"/>
  <c r="D12" i="9"/>
  <c r="D13" i="9"/>
  <c r="B1" i="9"/>
  <c r="D14" i="9"/>
  <c r="K105" i="9"/>
  <c r="O105" i="9"/>
  <c r="S105" i="9"/>
  <c r="W105" i="9"/>
  <c r="E105" i="9"/>
  <c r="G105" i="9"/>
  <c r="G332" i="2"/>
  <c r="K95" i="9"/>
  <c r="O95" i="9"/>
  <c r="S95" i="9"/>
  <c r="W95" i="9"/>
  <c r="E95" i="9"/>
  <c r="G95" i="9"/>
  <c r="G299" i="2"/>
  <c r="W86" i="9"/>
  <c r="S86" i="9"/>
  <c r="O86" i="9"/>
  <c r="K86" i="9"/>
  <c r="E86" i="9"/>
  <c r="G86" i="9"/>
  <c r="G270" i="2"/>
  <c r="G75" i="9"/>
  <c r="K75" i="9"/>
  <c r="O75" i="9"/>
  <c r="S75" i="9"/>
  <c r="W75" i="9"/>
  <c r="G229" i="2"/>
  <c r="W101" i="9"/>
  <c r="S101" i="9"/>
  <c r="O101" i="9"/>
  <c r="K101" i="9"/>
  <c r="E101" i="9"/>
  <c r="G101" i="9"/>
  <c r="G320" i="2"/>
  <c r="W118" i="9"/>
  <c r="S118" i="9"/>
  <c r="O118" i="9"/>
  <c r="K118" i="9"/>
  <c r="E118" i="9"/>
  <c r="G118" i="9"/>
  <c r="G376" i="2"/>
  <c r="W124" i="9"/>
  <c r="S124" i="9"/>
  <c r="O124" i="9"/>
  <c r="K124" i="9"/>
  <c r="E124" i="9"/>
  <c r="G124" i="9"/>
  <c r="G400" i="2"/>
  <c r="W133" i="9"/>
  <c r="S133" i="9"/>
  <c r="O133" i="9"/>
  <c r="K133" i="9"/>
  <c r="E133" i="9"/>
  <c r="G133" i="9"/>
  <c r="G439" i="2"/>
  <c r="W134" i="9"/>
  <c r="S134" i="9"/>
  <c r="O134" i="9"/>
  <c r="K134" i="9"/>
  <c r="E134" i="9"/>
  <c r="G134" i="9"/>
  <c r="G443" i="2"/>
  <c r="W76" i="9"/>
  <c r="S76" i="9"/>
  <c r="O76" i="9"/>
  <c r="K76" i="9"/>
  <c r="E76" i="9"/>
  <c r="G76" i="9"/>
  <c r="G233" i="2"/>
  <c r="W54" i="9"/>
  <c r="W53" i="9"/>
  <c r="S54" i="9"/>
  <c r="S53" i="9"/>
  <c r="O54" i="9"/>
  <c r="O53" i="9"/>
  <c r="K54" i="9"/>
  <c r="K53" i="9"/>
  <c r="E54" i="9"/>
  <c r="G54" i="9"/>
  <c r="E53" i="9"/>
  <c r="G53" i="9"/>
  <c r="G154" i="2"/>
  <c r="G150" i="2"/>
  <c r="W51" i="9"/>
  <c r="S51" i="9"/>
  <c r="O51" i="9"/>
  <c r="K51" i="9"/>
  <c r="E51" i="9"/>
  <c r="G51" i="9"/>
  <c r="G144" i="2"/>
  <c r="K41" i="9"/>
  <c r="O41" i="9"/>
  <c r="S41" i="9"/>
  <c r="W41" i="9"/>
  <c r="E41" i="9"/>
  <c r="G41" i="9"/>
  <c r="G105" i="2"/>
  <c r="X133" i="9"/>
  <c r="F43" i="3"/>
  <c r="W130" i="9"/>
  <c r="W131" i="9"/>
  <c r="X130" i="9"/>
  <c r="E43" i="3"/>
  <c r="W127" i="9"/>
  <c r="W128" i="9"/>
  <c r="X127" i="9"/>
  <c r="D43" i="3"/>
  <c r="W125" i="9"/>
  <c r="X124" i="9"/>
  <c r="F42" i="3"/>
  <c r="W121" i="9"/>
  <c r="W122" i="9"/>
  <c r="X121" i="9"/>
  <c r="E42" i="3"/>
  <c r="W119" i="9"/>
  <c r="X118" i="9"/>
  <c r="D42" i="3"/>
  <c r="W115" i="9"/>
  <c r="W116" i="9"/>
  <c r="X115" i="9"/>
  <c r="F41" i="3"/>
  <c r="W112" i="9"/>
  <c r="X112" i="9"/>
  <c r="E41" i="3"/>
  <c r="W109" i="9"/>
  <c r="X108" i="9"/>
  <c r="D41" i="3"/>
  <c r="Y127" i="9"/>
  <c r="C43" i="3"/>
  <c r="Y118" i="9"/>
  <c r="C42" i="3"/>
  <c r="Y108" i="9"/>
  <c r="C41" i="3"/>
  <c r="W104" i="9"/>
  <c r="X104" i="9"/>
  <c r="F40" i="3"/>
  <c r="W102" i="9"/>
  <c r="X101" i="9"/>
  <c r="E40" i="3"/>
  <c r="W97" i="9"/>
  <c r="W98" i="9"/>
  <c r="W99" i="9"/>
  <c r="X97" i="9"/>
  <c r="D40" i="3"/>
  <c r="W94" i="9"/>
  <c r="X94" i="9"/>
  <c r="F39" i="3"/>
  <c r="W92" i="9"/>
  <c r="X91" i="9"/>
  <c r="E39" i="3"/>
  <c r="W88" i="9"/>
  <c r="W89" i="9"/>
  <c r="X88" i="9"/>
  <c r="D39" i="3"/>
  <c r="W85" i="9"/>
  <c r="X85" i="9"/>
  <c r="F38" i="3"/>
  <c r="W82" i="9"/>
  <c r="W83" i="9"/>
  <c r="X82" i="9"/>
  <c r="E38" i="3"/>
  <c r="W79" i="9"/>
  <c r="W80" i="9"/>
  <c r="X79" i="9"/>
  <c r="D38" i="3"/>
  <c r="Y97" i="9"/>
  <c r="C40" i="3"/>
  <c r="Y88" i="9"/>
  <c r="C39" i="3"/>
  <c r="Y79" i="9"/>
  <c r="C38" i="3"/>
  <c r="X75" i="9"/>
  <c r="F37" i="3"/>
  <c r="W72" i="9"/>
  <c r="W73" i="9"/>
  <c r="X72" i="9"/>
  <c r="E37" i="3"/>
  <c r="W69" i="9"/>
  <c r="W70" i="9"/>
  <c r="X69" i="9"/>
  <c r="D37" i="3"/>
  <c r="W66" i="9"/>
  <c r="W67" i="9"/>
  <c r="X66" i="9"/>
  <c r="F36" i="3"/>
  <c r="W63" i="9"/>
  <c r="W64" i="9"/>
  <c r="X63" i="9"/>
  <c r="E36" i="3"/>
  <c r="W60" i="9"/>
  <c r="W61" i="9"/>
  <c r="X60" i="9"/>
  <c r="D36" i="3"/>
  <c r="W57" i="9"/>
  <c r="W58" i="9"/>
  <c r="X57" i="9"/>
  <c r="F35" i="3"/>
  <c r="X53" i="9"/>
  <c r="E35" i="3"/>
  <c r="W50" i="9"/>
  <c r="X50" i="9"/>
  <c r="D35" i="3"/>
  <c r="Y69" i="9"/>
  <c r="C37" i="3"/>
  <c r="Y60" i="9"/>
  <c r="C36" i="3"/>
  <c r="Y50" i="9"/>
  <c r="C35" i="3"/>
  <c r="W46" i="9"/>
  <c r="W47" i="9"/>
  <c r="X46" i="9"/>
  <c r="F34" i="3"/>
  <c r="W43" i="9"/>
  <c r="W44" i="9"/>
  <c r="X43" i="9"/>
  <c r="E34" i="3"/>
  <c r="W40" i="9"/>
  <c r="X40" i="9"/>
  <c r="D34" i="3"/>
  <c r="W37" i="9"/>
  <c r="X37" i="9"/>
  <c r="F33" i="3"/>
  <c r="W34" i="9"/>
  <c r="X34" i="9"/>
  <c r="E33" i="3"/>
  <c r="W32" i="9"/>
  <c r="X31" i="9"/>
  <c r="D33" i="3"/>
  <c r="Y40" i="9"/>
  <c r="C34" i="3"/>
  <c r="Y31" i="9"/>
  <c r="C33" i="3"/>
  <c r="W20" i="9"/>
  <c r="X20" i="9"/>
  <c r="W24" i="9"/>
  <c r="W25" i="9"/>
  <c r="X24" i="9"/>
  <c r="W28" i="9"/>
  <c r="W29" i="9"/>
  <c r="X28" i="9"/>
  <c r="Y20" i="9"/>
  <c r="C32" i="3"/>
  <c r="F32" i="3"/>
  <c r="E32" i="3"/>
  <c r="D32" i="3"/>
  <c r="G43" i="3"/>
  <c r="G42" i="3"/>
  <c r="G41" i="3"/>
  <c r="G40" i="3"/>
  <c r="G39" i="3"/>
  <c r="G38" i="3"/>
  <c r="G37" i="3"/>
  <c r="G36" i="3"/>
  <c r="J35" i="3"/>
  <c r="G35" i="3"/>
  <c r="J34" i="3"/>
  <c r="G34" i="3"/>
  <c r="J33" i="3"/>
  <c r="G33" i="3"/>
  <c r="J32" i="3"/>
  <c r="G32" i="3"/>
  <c r="I22" i="5"/>
  <c r="Y41" i="3"/>
  <c r="I23" i="5"/>
  <c r="Y42" i="3"/>
  <c r="I21" i="5"/>
  <c r="Y40" i="3"/>
  <c r="I19" i="5"/>
  <c r="X38" i="3"/>
  <c r="I20" i="5"/>
  <c r="X39" i="3"/>
  <c r="I18" i="5"/>
  <c r="X37" i="3"/>
  <c r="I16" i="5"/>
  <c r="W35" i="3"/>
  <c r="I17" i="5"/>
  <c r="W36" i="3"/>
  <c r="I15" i="5"/>
  <c r="W34" i="3"/>
  <c r="I13" i="5"/>
  <c r="V32" i="3"/>
  <c r="I14" i="5"/>
  <c r="V33" i="3"/>
  <c r="I12" i="5"/>
  <c r="V31" i="3"/>
  <c r="Y30" i="3"/>
  <c r="X30" i="3"/>
  <c r="W30" i="3"/>
  <c r="V30" i="3"/>
  <c r="AE11" i="5"/>
  <c r="AD11" i="5"/>
  <c r="AC11" i="5"/>
  <c r="AB11" i="5"/>
  <c r="AA11" i="5"/>
  <c r="S130" i="9"/>
  <c r="S131" i="9"/>
  <c r="T130" i="9"/>
  <c r="S127" i="9"/>
  <c r="S128" i="9"/>
  <c r="T127" i="9"/>
  <c r="T133" i="9"/>
  <c r="U127" i="9"/>
  <c r="G23" i="5"/>
  <c r="O130" i="9"/>
  <c r="O131" i="9"/>
  <c r="P130" i="9"/>
  <c r="O127" i="9"/>
  <c r="O128" i="9"/>
  <c r="P127" i="9"/>
  <c r="P133" i="9"/>
  <c r="Q127" i="9"/>
  <c r="E23" i="5"/>
  <c r="K130" i="9"/>
  <c r="K131" i="9"/>
  <c r="L130" i="9"/>
  <c r="K127" i="9"/>
  <c r="K128" i="9"/>
  <c r="L127" i="9"/>
  <c r="L133" i="9"/>
  <c r="M127" i="9"/>
  <c r="C23" i="5"/>
  <c r="S125" i="9"/>
  <c r="T124" i="9"/>
  <c r="S119" i="9"/>
  <c r="T118" i="9"/>
  <c r="S121" i="9"/>
  <c r="S122" i="9"/>
  <c r="T121" i="9"/>
  <c r="U118" i="9"/>
  <c r="G22" i="5"/>
  <c r="O119" i="9"/>
  <c r="P118" i="9"/>
  <c r="O121" i="9"/>
  <c r="O122" i="9"/>
  <c r="P121" i="9"/>
  <c r="O125" i="9"/>
  <c r="P124" i="9"/>
  <c r="Q118" i="9"/>
  <c r="E22" i="5"/>
  <c r="K119" i="9"/>
  <c r="L118" i="9"/>
  <c r="K121" i="9"/>
  <c r="K122" i="9"/>
  <c r="L121" i="9"/>
  <c r="K125" i="9"/>
  <c r="L124" i="9"/>
  <c r="M118" i="9"/>
  <c r="C22" i="5"/>
  <c r="S116" i="9"/>
  <c r="S115" i="9"/>
  <c r="T115" i="9"/>
  <c r="S109" i="9"/>
  <c r="T108" i="9"/>
  <c r="S112" i="9"/>
  <c r="T112" i="9"/>
  <c r="U108" i="9"/>
  <c r="G21" i="5"/>
  <c r="O116" i="9"/>
  <c r="O115" i="9"/>
  <c r="P115" i="9"/>
  <c r="O109" i="9"/>
  <c r="P108" i="9"/>
  <c r="O112" i="9"/>
  <c r="P112" i="9"/>
  <c r="Q108" i="9"/>
  <c r="E21" i="5"/>
  <c r="K109" i="9"/>
  <c r="L108" i="9"/>
  <c r="K112" i="9"/>
  <c r="L112" i="9"/>
  <c r="K115" i="9"/>
  <c r="K116" i="9"/>
  <c r="L115" i="9"/>
  <c r="M108" i="9"/>
  <c r="C21" i="5"/>
  <c r="S104" i="9"/>
  <c r="T104" i="9"/>
  <c r="S97" i="9"/>
  <c r="S98" i="9"/>
  <c r="S99" i="9"/>
  <c r="T97" i="9"/>
  <c r="S102" i="9"/>
  <c r="T101" i="9"/>
  <c r="U97" i="9"/>
  <c r="G20" i="5"/>
  <c r="O97" i="9"/>
  <c r="O98" i="9"/>
  <c r="O99" i="9"/>
  <c r="P97" i="9"/>
  <c r="O102" i="9"/>
  <c r="P101" i="9"/>
  <c r="O104" i="9"/>
  <c r="P104" i="9"/>
  <c r="Q97" i="9"/>
  <c r="E20" i="5"/>
  <c r="K97" i="9"/>
  <c r="K98" i="9"/>
  <c r="K99" i="9"/>
  <c r="L97" i="9"/>
  <c r="K102" i="9"/>
  <c r="L101" i="9"/>
  <c r="K104" i="9"/>
  <c r="L104" i="9"/>
  <c r="M97" i="9"/>
  <c r="C20" i="5"/>
  <c r="S88" i="9"/>
  <c r="S89" i="9"/>
  <c r="T88" i="9"/>
  <c r="S92" i="9"/>
  <c r="T91" i="9"/>
  <c r="S94" i="9"/>
  <c r="T94" i="9"/>
  <c r="U88" i="9"/>
  <c r="G19" i="5"/>
  <c r="O88" i="9"/>
  <c r="O89" i="9"/>
  <c r="P88" i="9"/>
  <c r="O92" i="9"/>
  <c r="P91" i="9"/>
  <c r="O94" i="9"/>
  <c r="P94" i="9"/>
  <c r="Q88" i="9"/>
  <c r="E19" i="5"/>
  <c r="K92" i="9"/>
  <c r="L91" i="9"/>
  <c r="K88" i="9"/>
  <c r="K89" i="9"/>
  <c r="L88" i="9"/>
  <c r="K94" i="9"/>
  <c r="L94" i="9"/>
  <c r="M88" i="9"/>
  <c r="C19" i="5"/>
  <c r="S85" i="9"/>
  <c r="T85" i="9"/>
  <c r="S79" i="9"/>
  <c r="S80" i="9"/>
  <c r="T79" i="9"/>
  <c r="S82" i="9"/>
  <c r="S83" i="9"/>
  <c r="T82" i="9"/>
  <c r="U79" i="9"/>
  <c r="G18" i="5"/>
  <c r="O79" i="9"/>
  <c r="O80" i="9"/>
  <c r="P79" i="9"/>
  <c r="O82" i="9"/>
  <c r="O83" i="9"/>
  <c r="P82" i="9"/>
  <c r="O85" i="9"/>
  <c r="P85" i="9"/>
  <c r="Q79" i="9"/>
  <c r="E18" i="5"/>
  <c r="K79" i="9"/>
  <c r="K80" i="9"/>
  <c r="L79" i="9"/>
  <c r="K82" i="9"/>
  <c r="K83" i="9"/>
  <c r="L82" i="9"/>
  <c r="K85" i="9"/>
  <c r="L85" i="9"/>
  <c r="M79" i="9"/>
  <c r="C18" i="5"/>
  <c r="S72" i="9"/>
  <c r="S73" i="9"/>
  <c r="T72" i="9"/>
  <c r="S69" i="9"/>
  <c r="S70" i="9"/>
  <c r="T69" i="9"/>
  <c r="T75" i="9"/>
  <c r="U69" i="9"/>
  <c r="G17" i="5"/>
  <c r="O72" i="9"/>
  <c r="O73" i="9"/>
  <c r="P72" i="9"/>
  <c r="O69" i="9"/>
  <c r="O70" i="9"/>
  <c r="P69" i="9"/>
  <c r="P75" i="9"/>
  <c r="Q69" i="9"/>
  <c r="E17" i="5"/>
  <c r="K69" i="9"/>
  <c r="K70" i="9"/>
  <c r="L69" i="9"/>
  <c r="K72" i="9"/>
  <c r="K73" i="9"/>
  <c r="L72" i="9"/>
  <c r="L75" i="9"/>
  <c r="M69" i="9"/>
  <c r="C17" i="5"/>
  <c r="S67" i="9"/>
  <c r="S66" i="9"/>
  <c r="T66" i="9"/>
  <c r="S60" i="9"/>
  <c r="S61" i="9"/>
  <c r="T60" i="9"/>
  <c r="S63" i="9"/>
  <c r="S64" i="9"/>
  <c r="T63" i="9"/>
  <c r="U60" i="9"/>
  <c r="G16" i="5"/>
  <c r="O67" i="9"/>
  <c r="O66" i="9"/>
  <c r="P66" i="9"/>
  <c r="O60" i="9"/>
  <c r="O61" i="9"/>
  <c r="P60" i="9"/>
  <c r="O63" i="9"/>
  <c r="O64" i="9"/>
  <c r="P63" i="9"/>
  <c r="Q60" i="9"/>
  <c r="E16" i="5"/>
  <c r="K67" i="9"/>
  <c r="K66" i="9"/>
  <c r="L66" i="9"/>
  <c r="K60" i="9"/>
  <c r="K61" i="9"/>
  <c r="L60" i="9"/>
  <c r="K63" i="9"/>
  <c r="K64" i="9"/>
  <c r="L63" i="9"/>
  <c r="M60" i="9"/>
  <c r="C16" i="5"/>
  <c r="S50" i="9"/>
  <c r="T50" i="9"/>
  <c r="T53" i="9"/>
  <c r="S57" i="9"/>
  <c r="S58" i="9"/>
  <c r="T57" i="9"/>
  <c r="U50" i="9"/>
  <c r="G15" i="5"/>
  <c r="O50" i="9"/>
  <c r="P50" i="9"/>
  <c r="P53" i="9"/>
  <c r="O57" i="9"/>
  <c r="O58" i="9"/>
  <c r="P57" i="9"/>
  <c r="Q50" i="9"/>
  <c r="E15" i="5"/>
  <c r="L53" i="9"/>
  <c r="K50" i="9"/>
  <c r="L50" i="9"/>
  <c r="K57" i="9"/>
  <c r="K58" i="9"/>
  <c r="L57" i="9"/>
  <c r="M50" i="9"/>
  <c r="C15" i="5"/>
  <c r="S47" i="9"/>
  <c r="S46" i="9"/>
  <c r="T46" i="9"/>
  <c r="S43" i="9"/>
  <c r="S44" i="9"/>
  <c r="T43" i="9"/>
  <c r="S40" i="9"/>
  <c r="T40" i="9"/>
  <c r="U40" i="9"/>
  <c r="G14" i="5"/>
  <c r="O47" i="9"/>
  <c r="O46" i="9"/>
  <c r="P46" i="9"/>
  <c r="O40" i="9"/>
  <c r="P40" i="9"/>
  <c r="O43" i="9"/>
  <c r="O44" i="9"/>
  <c r="P43" i="9"/>
  <c r="Q40" i="9"/>
  <c r="E14" i="5"/>
  <c r="K47" i="9"/>
  <c r="K46" i="9"/>
  <c r="L46" i="9"/>
  <c r="K40" i="9"/>
  <c r="L40" i="9"/>
  <c r="K43" i="9"/>
  <c r="K44" i="9"/>
  <c r="L43" i="9"/>
  <c r="M40" i="9"/>
  <c r="C14" i="5"/>
  <c r="S34" i="9"/>
  <c r="T34" i="9"/>
  <c r="S32" i="9"/>
  <c r="T31" i="9"/>
  <c r="S37" i="9"/>
  <c r="T37" i="9"/>
  <c r="U31" i="9"/>
  <c r="G13" i="5"/>
  <c r="O34" i="9"/>
  <c r="P34" i="9"/>
  <c r="O32" i="9"/>
  <c r="P31" i="9"/>
  <c r="O37" i="9"/>
  <c r="P37" i="9"/>
  <c r="Q31" i="9"/>
  <c r="E13" i="5"/>
  <c r="K34" i="9"/>
  <c r="L34" i="9"/>
  <c r="K32" i="9"/>
  <c r="L31" i="9"/>
  <c r="K37" i="9"/>
  <c r="L37" i="9"/>
  <c r="M31" i="9"/>
  <c r="C13" i="5"/>
  <c r="S20" i="9"/>
  <c r="T20" i="9"/>
  <c r="S24" i="9"/>
  <c r="S25" i="9"/>
  <c r="T24" i="9"/>
  <c r="S29" i="9"/>
  <c r="S28" i="9"/>
  <c r="T28" i="9"/>
  <c r="U20" i="9"/>
  <c r="G12" i="5"/>
  <c r="O20" i="9"/>
  <c r="P20" i="9"/>
  <c r="O24" i="9"/>
  <c r="O25" i="9"/>
  <c r="P24" i="9"/>
  <c r="O29" i="9"/>
  <c r="O28" i="9"/>
  <c r="P28" i="9"/>
  <c r="Q20" i="9"/>
  <c r="E12" i="5"/>
  <c r="K20" i="9"/>
  <c r="L20" i="9"/>
  <c r="K24" i="9"/>
  <c r="K25" i="9"/>
  <c r="L24" i="9"/>
  <c r="K28" i="9"/>
  <c r="K29" i="9"/>
  <c r="L28" i="9"/>
  <c r="M20" i="9"/>
  <c r="C12" i="5"/>
  <c r="E20" i="9"/>
  <c r="G20" i="9"/>
  <c r="H20" i="9"/>
  <c r="G24" i="9"/>
  <c r="E25" i="9"/>
  <c r="G25" i="9"/>
  <c r="H24" i="9"/>
  <c r="E28" i="9"/>
  <c r="G28" i="9"/>
  <c r="E29" i="9"/>
  <c r="G29" i="9"/>
  <c r="H28" i="9"/>
  <c r="I20" i="9"/>
  <c r="E131" i="9"/>
  <c r="E130" i="9"/>
  <c r="E128" i="9"/>
  <c r="E127" i="9"/>
  <c r="E125" i="9"/>
  <c r="E122" i="9"/>
  <c r="E121" i="9"/>
  <c r="E119" i="9"/>
  <c r="E116" i="9"/>
  <c r="E115" i="9"/>
  <c r="E112" i="9"/>
  <c r="E109" i="9"/>
  <c r="E104" i="9"/>
  <c r="E102" i="9"/>
  <c r="E99" i="9"/>
  <c r="E98" i="9"/>
  <c r="E97" i="9"/>
  <c r="E94" i="9"/>
  <c r="E92" i="9"/>
  <c r="E89" i="9"/>
  <c r="E88" i="9"/>
  <c r="E85" i="9"/>
  <c r="E83" i="9"/>
  <c r="E82" i="9"/>
  <c r="E80" i="9"/>
  <c r="E79" i="9"/>
  <c r="E73" i="9"/>
  <c r="E72" i="9"/>
  <c r="E70" i="9"/>
  <c r="E69" i="9"/>
  <c r="E67" i="9"/>
  <c r="E66" i="9"/>
  <c r="E64" i="9"/>
  <c r="E63" i="9"/>
  <c r="E61" i="9"/>
  <c r="E60" i="9"/>
  <c r="E58" i="9"/>
  <c r="E57" i="9"/>
  <c r="E50" i="9"/>
  <c r="E47" i="9"/>
  <c r="E46" i="9"/>
  <c r="E44" i="9"/>
  <c r="E43" i="9"/>
  <c r="E40" i="9"/>
  <c r="E37" i="9"/>
  <c r="E34" i="9"/>
  <c r="E32" i="9"/>
  <c r="C134" i="9"/>
  <c r="C133" i="9"/>
  <c r="C131" i="9"/>
  <c r="C130" i="9"/>
  <c r="C128" i="9"/>
  <c r="C127" i="9"/>
  <c r="C125" i="9"/>
  <c r="C124" i="9"/>
  <c r="C122" i="9"/>
  <c r="C121" i="9"/>
  <c r="C119" i="9"/>
  <c r="C118" i="9"/>
  <c r="C116" i="9"/>
  <c r="C115" i="9"/>
  <c r="C113" i="9"/>
  <c r="C112" i="9"/>
  <c r="C110" i="9"/>
  <c r="C109" i="9"/>
  <c r="C108" i="9"/>
  <c r="C105" i="9"/>
  <c r="C104" i="9"/>
  <c r="C102" i="9"/>
  <c r="C101" i="9"/>
  <c r="C99" i="9"/>
  <c r="C98" i="9"/>
  <c r="C97" i="9"/>
  <c r="C95" i="9"/>
  <c r="C94" i="9"/>
  <c r="C92" i="9"/>
  <c r="C91" i="9"/>
  <c r="C89" i="9"/>
  <c r="C88" i="9"/>
  <c r="C86" i="9"/>
  <c r="C85" i="9"/>
  <c r="C83" i="9"/>
  <c r="C82" i="9"/>
  <c r="C80" i="9"/>
  <c r="C79" i="9"/>
  <c r="C76" i="9"/>
  <c r="C75" i="9"/>
  <c r="C73" i="9"/>
  <c r="C72" i="9"/>
  <c r="C70" i="9"/>
  <c r="C69" i="9"/>
  <c r="C67" i="9"/>
  <c r="C66" i="9"/>
  <c r="C64" i="9"/>
  <c r="C63" i="9"/>
  <c r="C61" i="9"/>
  <c r="C60" i="9"/>
  <c r="C58" i="9"/>
  <c r="C57" i="9"/>
  <c r="C55" i="9"/>
  <c r="C54" i="9"/>
  <c r="C53" i="9"/>
  <c r="C51" i="9"/>
  <c r="C50" i="9"/>
  <c r="D16" i="9"/>
  <c r="D15" i="9"/>
  <c r="C47" i="9"/>
  <c r="C46" i="9"/>
  <c r="C44" i="9"/>
  <c r="C43" i="9"/>
  <c r="C41" i="9"/>
  <c r="C40" i="9"/>
  <c r="C38" i="9"/>
  <c r="C37" i="9"/>
  <c r="C35" i="9"/>
  <c r="C34" i="9"/>
  <c r="C32" i="9"/>
  <c r="C31" i="9"/>
  <c r="C29" i="9"/>
  <c r="C28" i="9"/>
  <c r="C26" i="9"/>
  <c r="C25" i="9"/>
  <c r="C24" i="9"/>
  <c r="G66" i="9"/>
  <c r="G67" i="9"/>
  <c r="H66" i="9"/>
  <c r="C22" i="9"/>
  <c r="C21" i="9"/>
  <c r="C20" i="9"/>
  <c r="H133" i="9"/>
  <c r="G131" i="9"/>
  <c r="G130" i="9"/>
  <c r="H130" i="9"/>
  <c r="G128" i="9"/>
  <c r="G127" i="9"/>
  <c r="H127" i="9"/>
  <c r="I127" i="9"/>
  <c r="G125" i="9"/>
  <c r="H124" i="9"/>
  <c r="G122" i="9"/>
  <c r="G121" i="9"/>
  <c r="H121" i="9"/>
  <c r="G119" i="9"/>
  <c r="H118" i="9"/>
  <c r="I118" i="9"/>
  <c r="G116" i="9"/>
  <c r="G115" i="9"/>
  <c r="H115" i="9"/>
  <c r="G112" i="9"/>
  <c r="H112" i="9"/>
  <c r="G109" i="9"/>
  <c r="H108" i="9"/>
  <c r="I108" i="9"/>
  <c r="G104" i="9"/>
  <c r="H104" i="9"/>
  <c r="G102" i="9"/>
  <c r="H101" i="9"/>
  <c r="G99" i="9"/>
  <c r="G98" i="9"/>
  <c r="G97" i="9"/>
  <c r="H97" i="9"/>
  <c r="I97" i="9"/>
  <c r="G94" i="9"/>
  <c r="H94" i="9"/>
  <c r="G92" i="9"/>
  <c r="H91" i="9"/>
  <c r="G89" i="9"/>
  <c r="G88" i="9"/>
  <c r="H88" i="9"/>
  <c r="I88" i="9"/>
  <c r="G85" i="9"/>
  <c r="H85" i="9"/>
  <c r="G83" i="9"/>
  <c r="G82" i="9"/>
  <c r="H82" i="9"/>
  <c r="G80" i="9"/>
  <c r="G79" i="9"/>
  <c r="H79" i="9"/>
  <c r="I79" i="9"/>
  <c r="H75" i="9"/>
  <c r="G73" i="9"/>
  <c r="G72" i="9"/>
  <c r="H72" i="9"/>
  <c r="G70" i="9"/>
  <c r="G69" i="9"/>
  <c r="H69" i="9"/>
  <c r="I69" i="9"/>
  <c r="G64" i="9"/>
  <c r="G63" i="9"/>
  <c r="H63" i="9"/>
  <c r="G61" i="9"/>
  <c r="G60" i="9"/>
  <c r="H60" i="9"/>
  <c r="I60" i="9"/>
  <c r="G58" i="9"/>
  <c r="G57" i="9"/>
  <c r="H57" i="9"/>
  <c r="H53" i="9"/>
  <c r="G50" i="9"/>
  <c r="H50" i="9"/>
  <c r="I50" i="9"/>
  <c r="G47" i="9"/>
  <c r="G46" i="9"/>
  <c r="H46" i="9"/>
  <c r="G44" i="9"/>
  <c r="G43" i="9"/>
  <c r="H43" i="9"/>
  <c r="G40" i="9"/>
  <c r="H40" i="9"/>
  <c r="I40" i="9"/>
  <c r="G37" i="9"/>
  <c r="H37" i="9"/>
  <c r="G34" i="9"/>
  <c r="H34" i="9"/>
  <c r="G32" i="9"/>
  <c r="H31" i="9"/>
  <c r="I31" i="9"/>
  <c r="Y12" i="3"/>
  <c r="X12" i="3"/>
  <c r="W12" i="3"/>
  <c r="V12" i="3"/>
  <c r="G382" i="2"/>
  <c r="H376" i="2"/>
  <c r="G387" i="2"/>
  <c r="G392" i="2"/>
  <c r="H387" i="2"/>
  <c r="G404" i="2"/>
  <c r="H400" i="2"/>
  <c r="J376" i="2"/>
  <c r="Y23" i="3"/>
  <c r="G411" i="2"/>
  <c r="G417" i="2"/>
  <c r="H411" i="2"/>
  <c r="G424" i="2"/>
  <c r="G431" i="2"/>
  <c r="H424" i="2"/>
  <c r="H439" i="2"/>
  <c r="J411" i="2"/>
  <c r="Y24" i="3"/>
  <c r="G342" i="2"/>
  <c r="H338" i="2"/>
  <c r="G350" i="2"/>
  <c r="H350" i="2"/>
  <c r="G364" i="2"/>
  <c r="G370" i="2"/>
  <c r="H364" i="2"/>
  <c r="J338" i="2"/>
  <c r="Y22" i="3"/>
  <c r="G304" i="2"/>
  <c r="G309" i="2"/>
  <c r="G314" i="2"/>
  <c r="H304" i="2"/>
  <c r="G324" i="2"/>
  <c r="H320" i="2"/>
  <c r="G329" i="2"/>
  <c r="H329" i="2"/>
  <c r="J304" i="2"/>
  <c r="X21" i="3"/>
  <c r="G277" i="2"/>
  <c r="G281" i="2"/>
  <c r="H277" i="2"/>
  <c r="G291" i="2"/>
  <c r="H287" i="2"/>
  <c r="G296" i="2"/>
  <c r="H296" i="2"/>
  <c r="J277" i="2"/>
  <c r="X20" i="3"/>
  <c r="G239" i="2"/>
  <c r="G247" i="2"/>
  <c r="H239" i="2"/>
  <c r="G254" i="2"/>
  <c r="G259" i="2"/>
  <c r="H254" i="2"/>
  <c r="G265" i="2"/>
  <c r="H265" i="2"/>
  <c r="J239" i="2"/>
  <c r="X19" i="3"/>
  <c r="G206" i="2"/>
  <c r="G211" i="2"/>
  <c r="H206" i="2"/>
  <c r="G216" i="2"/>
  <c r="G223" i="2"/>
  <c r="H216" i="2"/>
  <c r="H229" i="2"/>
  <c r="J206" i="2"/>
  <c r="W18" i="3"/>
  <c r="G173" i="2"/>
  <c r="G179" i="2"/>
  <c r="H173" i="2"/>
  <c r="G185" i="2"/>
  <c r="G192" i="2"/>
  <c r="H185" i="2"/>
  <c r="G196" i="2"/>
  <c r="G199" i="2"/>
  <c r="H196" i="2"/>
  <c r="J173" i="2"/>
  <c r="W17" i="3"/>
  <c r="G138" i="2"/>
  <c r="H138" i="2"/>
  <c r="H150" i="2"/>
  <c r="G162" i="2"/>
  <c r="G166" i="2"/>
  <c r="H162" i="2"/>
  <c r="J138" i="2"/>
  <c r="W16" i="3"/>
  <c r="G100" i="2"/>
  <c r="H100" i="2"/>
  <c r="G111" i="2"/>
  <c r="G118" i="2"/>
  <c r="H111" i="2"/>
  <c r="G124" i="2"/>
  <c r="G130" i="2"/>
  <c r="H124" i="2"/>
  <c r="J100" i="2"/>
  <c r="V15" i="3"/>
  <c r="G65" i="2"/>
  <c r="H62" i="2"/>
  <c r="G73" i="2"/>
  <c r="H73" i="2"/>
  <c r="G89" i="2"/>
  <c r="H89" i="2"/>
  <c r="J62" i="2"/>
  <c r="V14" i="3"/>
  <c r="G18" i="2"/>
  <c r="H18" i="2"/>
  <c r="G35" i="2"/>
  <c r="G41" i="2"/>
  <c r="H35" i="2"/>
  <c r="G48" i="2"/>
  <c r="G56" i="2"/>
  <c r="H48" i="2"/>
  <c r="J18" i="2"/>
  <c r="V13" i="3"/>
  <c r="B12" i="5"/>
  <c r="B13" i="5"/>
  <c r="B14" i="5"/>
  <c r="B15" i="5"/>
  <c r="B16" i="5"/>
  <c r="B17" i="5"/>
  <c r="B18" i="5"/>
  <c r="B19" i="5"/>
  <c r="B20" i="5"/>
  <c r="B21" i="5"/>
  <c r="B22" i="5"/>
  <c r="B23" i="5"/>
  <c r="C25" i="5"/>
  <c r="C23" i="3"/>
  <c r="C24" i="3"/>
  <c r="C25" i="3"/>
  <c r="J17" i="3"/>
  <c r="C20" i="3"/>
  <c r="C21" i="3"/>
  <c r="C22" i="3"/>
  <c r="J16" i="3"/>
  <c r="C17" i="3"/>
  <c r="C18" i="3"/>
  <c r="C19" i="3"/>
  <c r="J15" i="3"/>
  <c r="C14" i="3"/>
  <c r="C15" i="3"/>
  <c r="C16" i="3"/>
  <c r="J14"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B5" i="5"/>
  <c r="B4" i="5"/>
  <c r="U11" i="5"/>
  <c r="S11" i="5"/>
  <c r="Q11" i="5"/>
  <c r="O11" i="5"/>
  <c r="K13" i="5"/>
  <c r="K15" i="5"/>
  <c r="K17" i="5"/>
  <c r="K18" i="5"/>
  <c r="K19" i="5"/>
  <c r="K21" i="5"/>
  <c r="AE19" i="5"/>
  <c r="AE17" i="5"/>
  <c r="D12" i="5"/>
  <c r="F12" i="5"/>
  <c r="L101" i="5"/>
  <c r="L93" i="5"/>
  <c r="L85" i="5"/>
  <c r="L77" i="5"/>
  <c r="L69" i="5"/>
  <c r="L61" i="5"/>
  <c r="L53" i="5"/>
  <c r="L45" i="5"/>
  <c r="L38" i="5"/>
  <c r="L31" i="5"/>
  <c r="I25" i="5"/>
  <c r="G25" i="5"/>
  <c r="E25" i="5"/>
  <c r="L24" i="5"/>
  <c r="AD23" i="5"/>
  <c r="AC23" i="5"/>
  <c r="AB23" i="5"/>
  <c r="AA23" i="5"/>
  <c r="Z23" i="5"/>
  <c r="J23" i="5"/>
  <c r="H23" i="5"/>
  <c r="F23" i="5"/>
  <c r="D23" i="5"/>
  <c r="AD22" i="5"/>
  <c r="AC22" i="5"/>
  <c r="AB22" i="5"/>
  <c r="AA22" i="5"/>
  <c r="Z22" i="5"/>
  <c r="J22" i="5"/>
  <c r="H22" i="5"/>
  <c r="F22" i="5"/>
  <c r="D22" i="5"/>
  <c r="AE21" i="5"/>
  <c r="AD21" i="5"/>
  <c r="AC21" i="5"/>
  <c r="AB21" i="5"/>
  <c r="AA21" i="5"/>
  <c r="Z21" i="5"/>
  <c r="J21" i="5"/>
  <c r="H21" i="5"/>
  <c r="F21" i="5"/>
  <c r="D21" i="5"/>
  <c r="AD20" i="5"/>
  <c r="AC20" i="5"/>
  <c r="AB20" i="5"/>
  <c r="AA20" i="5"/>
  <c r="Z20" i="5"/>
  <c r="J20" i="5"/>
  <c r="H20" i="5"/>
  <c r="F20" i="5"/>
  <c r="D20" i="5"/>
  <c r="AD19" i="5"/>
  <c r="AC19" i="5"/>
  <c r="AB19" i="5"/>
  <c r="AA19" i="5"/>
  <c r="Z19" i="5"/>
  <c r="J19" i="5"/>
  <c r="H19" i="5"/>
  <c r="F19" i="5"/>
  <c r="D19" i="5"/>
  <c r="AE18" i="5"/>
  <c r="AD18" i="5"/>
  <c r="AC18" i="5"/>
  <c r="AB18" i="5"/>
  <c r="AA18" i="5"/>
  <c r="Z18" i="5"/>
  <c r="J18" i="5"/>
  <c r="H18" i="5"/>
  <c r="F18" i="5"/>
  <c r="D18" i="5"/>
  <c r="AD17" i="5"/>
  <c r="AC17" i="5"/>
  <c r="AB17" i="5"/>
  <c r="AA17" i="5"/>
  <c r="Z17" i="5"/>
  <c r="L17" i="5"/>
  <c r="J17" i="5"/>
  <c r="H17" i="5"/>
  <c r="F17" i="5"/>
  <c r="D17" i="5"/>
  <c r="AD16" i="5"/>
  <c r="AC16" i="5"/>
  <c r="AB16" i="5"/>
  <c r="AA16" i="5"/>
  <c r="Z16" i="5"/>
  <c r="J16" i="5"/>
  <c r="H16" i="5"/>
  <c r="F16" i="5"/>
  <c r="D16" i="5"/>
  <c r="AE15" i="5"/>
  <c r="AD15" i="5"/>
  <c r="AC15" i="5"/>
  <c r="AB15" i="5"/>
  <c r="AA15" i="5"/>
  <c r="Z15" i="5"/>
  <c r="J15" i="5"/>
  <c r="H15" i="5"/>
  <c r="F15" i="5"/>
  <c r="D15" i="5"/>
  <c r="AD14" i="5"/>
  <c r="AC14" i="5"/>
  <c r="AB14" i="5"/>
  <c r="AA14" i="5"/>
  <c r="Z14" i="5"/>
  <c r="J14" i="5"/>
  <c r="H14" i="5"/>
  <c r="F14" i="5"/>
  <c r="D14" i="5"/>
  <c r="AE13" i="5"/>
  <c r="AD13" i="5"/>
  <c r="AC13" i="5"/>
  <c r="AB13" i="5"/>
  <c r="AA13" i="5"/>
  <c r="Z13" i="5"/>
  <c r="J13" i="5"/>
  <c r="H13" i="5"/>
  <c r="F13" i="5"/>
  <c r="D13" i="5"/>
  <c r="AD12" i="5"/>
  <c r="AC12" i="5"/>
  <c r="AB12" i="5"/>
  <c r="AA12" i="5"/>
  <c r="Z12" i="5"/>
  <c r="J12" i="5"/>
  <c r="H12" i="5"/>
  <c r="L6" i="5"/>
  <c r="L5" i="5"/>
  <c r="L4" i="5"/>
  <c r="L3" i="5"/>
  <c r="C9" i="3"/>
  <c r="C7" i="3"/>
  <c r="C8" i="3"/>
  <c r="G15" i="3"/>
  <c r="G23" i="3"/>
  <c r="A5" i="3"/>
  <c r="A6" i="3"/>
  <c r="A7" i="3"/>
  <c r="A8" i="3"/>
  <c r="A9" i="3"/>
  <c r="G17" i="3"/>
  <c r="G19" i="3"/>
  <c r="G20" i="3"/>
  <c r="G21" i="3"/>
  <c r="G22" i="3"/>
  <c r="G24" i="3"/>
  <c r="G16" i="3"/>
  <c r="G18" i="3"/>
  <c r="K20" i="5"/>
  <c r="AE20" i="5"/>
  <c r="K22" i="5"/>
  <c r="AE22" i="5"/>
  <c r="G25" i="3"/>
  <c r="AE23" i="5"/>
  <c r="K23" i="5"/>
  <c r="K14" i="5"/>
  <c r="AE14" i="5"/>
  <c r="K12" i="5"/>
  <c r="K16" i="5"/>
  <c r="G14" i="3"/>
  <c r="AE16" i="5"/>
  <c r="AE12" i="5"/>
  <c r="K25" i="5"/>
  <c r="E26" i="5"/>
  <c r="K26" i="5"/>
  <c r="I26" i="5"/>
  <c r="G26" i="5"/>
  <c r="C26" i="5"/>
</calcChain>
</file>

<file path=xl/sharedStrings.xml><?xml version="1.0" encoding="utf-8"?>
<sst xmlns="http://schemas.openxmlformats.org/spreadsheetml/2006/main" count="1105" uniqueCount="500">
  <si>
    <t>Are stakeholders aware of options for additional tools to protect software while running in operations?</t>
  </si>
  <si>
    <t>The security team or operations team reviews optional tools for protecting software with project stakeholders.</t>
  </si>
  <si>
    <t>Appropriate solutions such as a WAF, IPS, HIDS, etc. are adopted for each project's operational environment.</t>
  </si>
  <si>
    <t>Project-level audits include analysis and testing of the operational environment in which the software resides.</t>
  </si>
  <si>
    <t>Audits include verification of compliance with the organization's patch management process.</t>
  </si>
  <si>
    <t>Operational environment audits occur at least every six months.</t>
  </si>
  <si>
    <t>The organization has established an exception process for legacy operational environments, which requires a certain level of assurance to be met within a specific time period.</t>
  </si>
  <si>
    <t>Operational Enablement</t>
  </si>
  <si>
    <t>OE1</t>
  </si>
  <si>
    <t>Project teams document security-relevant configuration and operations information and provide documentation to users and operators.</t>
  </si>
  <si>
    <t>Project teams document a list of security features built into the software, options for configuration, security impacts, and include a secure default.</t>
  </si>
  <si>
    <t>Project stakeholders review security documentation prior to release.</t>
  </si>
  <si>
    <t>Project teams update security documentation at least every six months.</t>
  </si>
  <si>
    <t>Project teams document important security-related alerts and error conditions and provide the documentation to the operations team.</t>
  </si>
  <si>
    <t>Project teams update alerts and error conditions documentation at least every six months.</t>
  </si>
  <si>
    <t>Project teams document an automated or manual process for monitoring and responding to application alerts and errors.</t>
  </si>
  <si>
    <t>Operations team regularly monitors and responds to application alerts and errors based on provided documentation.</t>
  </si>
  <si>
    <t>OE2</t>
  </si>
  <si>
    <t>The organization has documented and implemented a change management process.</t>
  </si>
  <si>
    <t>The development process includes steps intended to collect installation or upgrade related information.</t>
  </si>
  <si>
    <t>Project teams document first-time installation and upgrade instructions.</t>
  </si>
  <si>
    <t>Project teams review installation and upgrade instructions for completeness and accuracy prior to release.</t>
  </si>
  <si>
    <t>Project teams communicate Installation and upgrade instructions to the operations team during for release cycle.</t>
  </si>
  <si>
    <t>Do project teams deliver an operational security guide with each product release?</t>
  </si>
  <si>
    <t>Project teams develop an operational security guide starting with information documented about security-related alerts and errors.</t>
  </si>
  <si>
    <t>Guides include all security information needed by users and operators.</t>
  </si>
  <si>
    <t>Guides include items such as: security-related configuration options, event handling procedures, installation and upgrade guides, operational environment specifications, security-related assumptions about the deployment environment, etc.</t>
  </si>
  <si>
    <t>Project teams work with project stakeholders to determine an appropriate level of detail for the operational security guide.</t>
  </si>
  <si>
    <t>Project teams update the operational security guide with each release.</t>
  </si>
  <si>
    <t>OE3</t>
  </si>
  <si>
    <t>The audit process includes verification that projects' operational security guides are complete, contain sufficient details, and are up-to-date.</t>
  </si>
  <si>
    <t>The organization has established an exception process for legacy projects, which requires a certain level of assurance within the software's operational environment to be met within a specific time period.</t>
  </si>
  <si>
    <t>Is code signing routinely performed on software components using a consistent process?</t>
  </si>
  <si>
    <t>Code signing is used to ensure and verify the authenticity of developed code.</t>
  </si>
  <si>
    <t>A code signing and key management process has been documented for the organization.</t>
  </si>
  <si>
    <t>Project teams work with security auditors to determine which components warrant including within the code signing process.</t>
  </si>
  <si>
    <t>List of included code components is reviewed and updated regularly.</t>
  </si>
  <si>
    <t>Business Functions</t>
  </si>
  <si>
    <t>Security Practices</t>
  </si>
  <si>
    <t>0+</t>
  </si>
  <si>
    <t>1+</t>
  </si>
  <si>
    <t>2+</t>
  </si>
  <si>
    <t>Translated Value</t>
  </si>
  <si>
    <t>Design Analysis</t>
  </si>
  <si>
    <t>Version:</t>
  </si>
  <si>
    <t>Description:</t>
  </si>
  <si>
    <t>Contributors:</t>
  </si>
  <si>
    <t>License:</t>
  </si>
  <si>
    <t>Creative Commons Attribution-ShareAlike 3.0 License</t>
  </si>
  <si>
    <t>This work is licensed under the Creative Commons Attribution-Share Alike 3.0 License. To view a copy of this license, visit http://creativecommons.org/licenses/by-sa/3.0/legalcode; or, (b) send a letter to Creative Commons, 171 2nd Street, Suite 300, San Francisco, California, 94105, USA.</t>
  </si>
  <si>
    <t>Instructions</t>
  </si>
  <si>
    <t>Interview an individual based on the questions below organized according to SAMM Business Functions and Security Practices.</t>
  </si>
  <si>
    <t>Document additional information such as how and why in the "Interview Notes" column.</t>
  </si>
  <si>
    <t>Once the interview is complete, go to the "Scorecard" sheet and follow instructions.</t>
  </si>
  <si>
    <t>Organization:</t>
  </si>
  <si>
    <t>Project:</t>
  </si>
  <si>
    <t>Interview Date:</t>
  </si>
  <si>
    <t>Interviewer:</t>
  </si>
  <si>
    <t>Governance</t>
  </si>
  <si>
    <t>Strategy &amp; Metrics</t>
  </si>
  <si>
    <t>Interview Notes</t>
  </si>
  <si>
    <t>SM1</t>
  </si>
  <si>
    <t>Assurance program is documented and accessible to staff.</t>
  </si>
  <si>
    <t>Assurance program has been used in recent development efforts.</t>
  </si>
  <si>
    <t>Staff receives training against assurance program and responsibilities.</t>
  </si>
  <si>
    <t>Assurance program goals are documented and accessible to staff.</t>
  </si>
  <si>
    <t>Assurance program goals have been presented to staff.</t>
  </si>
  <si>
    <t>A plan has been put in place to reach those goals in a specific period of time.</t>
  </si>
  <si>
    <t>Organization has documented motivation behind creating a software security assurance program.</t>
  </si>
  <si>
    <t>Assurance program has been customized to align with the organization's motivation and goals.</t>
  </si>
  <si>
    <t>Worst-case scenarios for organization's application and data assets have been collected and documented.</t>
  </si>
  <si>
    <t>Scenarios, contributing factors, and mitigating factors have been reviewed with business owners and other stakeholders.</t>
  </si>
  <si>
    <t>SM2</t>
  </si>
  <si>
    <t>A data and application risk classification system has been documented.</t>
  </si>
  <si>
    <t>An evaluation criteria has been created to apply the classification system to data and applications.</t>
  </si>
  <si>
    <t>Staff receives training in how to apply evaluation criteria to application and data assets.</t>
  </si>
  <si>
    <t>Most applications and data have been categorized using this evaluation criteria.</t>
  </si>
  <si>
    <t>Are risk ratings used to tailor the required assurance activities?</t>
  </si>
  <si>
    <t>The assurance program is customized based on data and application risk classification.</t>
  </si>
  <si>
    <t>Staff receives training according to documented assurance program and risk classifications.</t>
  </si>
  <si>
    <t>SM3</t>
  </si>
  <si>
    <t>Statistics are collect for spending related to security incidents or breaches.</t>
  </si>
  <si>
    <t>Baseline security costs are estimated based on each project based on it's assigned security assurance road map and risk category.</t>
  </si>
  <si>
    <t>Actual security spending is tracked for each project.</t>
  </si>
  <si>
    <t>Actual spending vs. estimated spending is evaluated on a quarterly basis.</t>
  </si>
  <si>
    <t>Spending statistics and historical data are used to make case-by-case decisions on security expenditures.</t>
  </si>
  <si>
    <t>Security spending decisions are made on a per project basis with consideration for expense versus loss potential.</t>
  </si>
  <si>
    <t>Statistics regarding similar organization's security spending is collected regularly.</t>
  </si>
  <si>
    <t>Compare potential cost savings by purchasing products or switching vendors for security tools.</t>
  </si>
  <si>
    <t>Security cost-comparison exercises are conducted at least annually.</t>
  </si>
  <si>
    <t>Policy &amp; Compliance</t>
  </si>
  <si>
    <t>PC1</t>
  </si>
  <si>
    <t>Project stakeholders review project's compliance status biannually.</t>
  </si>
  <si>
    <t>Are compliance requirements specifically considered by project teams?</t>
  </si>
  <si>
    <t>External, third-party regulatory or compliance requirements have been identified.</t>
  </si>
  <si>
    <t>A consolidated list of regulatory and compliance requirements has been mapped to security requirements.</t>
  </si>
  <si>
    <t>Control statements or responses have been created for each security requirement indicating how the organization will meet the requirement.</t>
  </si>
  <si>
    <t>Security requirements are added to each project based on applicable regulatory and compliance standards.</t>
  </si>
  <si>
    <t>The organization researches and updates regulatory or compliance requirements biannually.</t>
  </si>
  <si>
    <t>PC2</t>
  </si>
  <si>
    <t>Does the organization utilize a set of policies and standards to control software development?</t>
  </si>
  <si>
    <t>A set of security policies has been created based on compliance drivers.</t>
  </si>
  <si>
    <t>Optional or recommended compliance items have been added to security policies.</t>
  </si>
  <si>
    <t>Requirements based on known business drivers for security have been added to security policies.</t>
  </si>
  <si>
    <t>Common or similar policies have been grouped, generalized, and rewritten to satisfy compliance and security requirements.</t>
  </si>
  <si>
    <t>Security policies do not include requirements that are too costly or difficult for project teams to comply.</t>
  </si>
  <si>
    <t>Awareness programs have been created to advertise and spread awareness of security policies.</t>
  </si>
  <si>
    <t>Are project teams able to request an audit for compliance with policies and standards?</t>
  </si>
  <si>
    <t>A process has been created for project teams to request an audit against security policies and compliance requirements.</t>
  </si>
  <si>
    <t>Internal audits are prioritized based on business risk indicators.</t>
  </si>
  <si>
    <t>Each project undergoes an audit at least biannually.</t>
  </si>
  <si>
    <t>Awareness programs have been created to advertise and spread awareness of the organization's audit process.</t>
  </si>
  <si>
    <t>Audit results are reviewed by project stakeholders including per requirement pass/fail status, impact, and remediation.</t>
  </si>
  <si>
    <t>PC3</t>
  </si>
  <si>
    <t>Are projects periodically audited to ensure a baseline of compliance with policies and standards?</t>
  </si>
  <si>
    <t>Compliance and security gates are established throughout the development process.</t>
  </si>
  <si>
    <t>An exception approval process has been created for legacy or other specialized projects.</t>
  </si>
  <si>
    <t>Automated tools (code review, penetration testing, etc) are used to assist in identifying non-compliance prior to the audit process.</t>
  </si>
  <si>
    <t>Does the organization systematically use audits to collect and control compliance evidence?</t>
  </si>
  <si>
    <t>An automated system is used to capture, organize, and display audit data and documentation.</t>
  </si>
  <si>
    <t>Access to audit data is controlled based on a need to know</t>
  </si>
  <si>
    <t>Instructions and procedures for accessing audit data are published and advertised to project groups.</t>
  </si>
  <si>
    <t>Education &amp; Guidance</t>
  </si>
  <si>
    <t>EG1</t>
  </si>
  <si>
    <t>Application security awareness training is provided to all developers.</t>
  </si>
  <si>
    <t>Training covers topics such as common vulnerabilities and best practice recommendations for eliminating vulnerabilities.</t>
  </si>
  <si>
    <t>Training is conducted at least annually as well as on demand based on need.</t>
  </si>
  <si>
    <t>Resources regarding secure development practices have been assembled and made available to developers.</t>
  </si>
  <si>
    <t>Management informs development groups that they are expected to utilize secure development resources.</t>
  </si>
  <si>
    <t>A checklist based on the secure development resources has been created to ensure guidelines are met during development.</t>
  </si>
  <si>
    <t>EG2</t>
  </si>
  <si>
    <t>Role specific application security training is given to developers, architects, QA, etc.</t>
  </si>
  <si>
    <t>Managers and requirements specifiers receive training in security requirements planning, vulnerability and incident management, threat modeling, and misuse/abuse case design.</t>
  </si>
  <si>
    <t>Testers and auditors receive training in code review, architecture and design analysis, runtime analysis, and effective security test planning.</t>
  </si>
  <si>
    <t>Developer training includes security design patterns, tool-specific training, threat modeling and software assessment techniques.</t>
  </si>
  <si>
    <t>Role specific training is provided at least annually as well as on demand based on need.</t>
  </si>
  <si>
    <t>Internal or external security experts are available to project teams for consultation.</t>
  </si>
  <si>
    <t>The process for requesting these experts is advertised to project teams.</t>
  </si>
  <si>
    <t>A set security analysts or security-savvy developers have been selected as security coaches.</t>
  </si>
  <si>
    <t>EG3</t>
  </si>
  <si>
    <t>Is security-related guidance centrally controlled and consistently distributed throughout the organization?</t>
  </si>
  <si>
    <t>A centralized repository has been created to organize secure development information, resources, and processes.</t>
  </si>
  <si>
    <t>An approval board and change control management process is in place to control modification of information in this repository.</t>
  </si>
  <si>
    <t>A method for collaboration and communication of secure development topics has been provided.</t>
  </si>
  <si>
    <t>Content is searchable based on common factors like platform, language, library, life-cycle stage, etc.</t>
  </si>
  <si>
    <t>Exams are used to verify retention of security knowledge in a per training module or per role context.</t>
  </si>
  <si>
    <t>Exams are given to staff at least biannually.</t>
  </si>
  <si>
    <t>Staff are organized or ranked based on exam scores.</t>
  </si>
  <si>
    <t>Some security activities or gates require staff of a certain rank to sign off before the item is marked as complete.</t>
  </si>
  <si>
    <t>Construction</t>
  </si>
  <si>
    <t>Threat Assessment</t>
  </si>
  <si>
    <t>TA1</t>
  </si>
  <si>
    <t>Likely worst-case scenarios are documented for each project based on its business risk profile.</t>
  </si>
  <si>
    <t>Attack trees or threat models are expanded to include potential security failures in current and historical functional requirements.</t>
  </si>
  <si>
    <t>When new features are added to a project, attack trees or threat models are updated.</t>
  </si>
  <si>
    <t>Does your organization understand and document the types of attackers it faces?</t>
  </si>
  <si>
    <t>Potential external threat agents and their motivations are documented for each project.</t>
  </si>
  <si>
    <t>Potential internal threat agents, their associated roles, and damage potential are documented for each project or architecture type.</t>
  </si>
  <si>
    <t>A common set of threat agents, motivations, and other information is collected at the organization level and re-used within projects.</t>
  </si>
  <si>
    <t>TA2</t>
  </si>
  <si>
    <t>Do project teams regularly analyze functional requirements for likely abuses?</t>
  </si>
  <si>
    <t>Each project derives abuse-cases from its use-cases.</t>
  </si>
  <si>
    <t>As project requirements or features are added, abuse-cases are updated.</t>
  </si>
  <si>
    <t>Do project teams use a method of rating threats for relative comparison?</t>
  </si>
  <si>
    <t>A documented weighting system based on documented threat agents, exploit value, technical difficulty, and other factors is used to rank threats.</t>
  </si>
  <si>
    <t>Remediation of vulnerabilities is prioritized based on the weighting system.</t>
  </si>
  <si>
    <t>Are stakeholders aware of relevant threats and ratings?</t>
  </si>
  <si>
    <t>Potential threats and ratings are reviewed with project stakeholders.</t>
  </si>
  <si>
    <t>TA3</t>
  </si>
  <si>
    <t>Do project teams specifically consider risk from external software?</t>
  </si>
  <si>
    <t>Third-party, external libraries and code used in each project are clearly identified and documented for each project.</t>
  </si>
  <si>
    <t>Project threat models are updated based on identified threat agents and motivations for third party libraries and code.</t>
  </si>
  <si>
    <t>An assessment for each project has been conducted to identify mitigating controls that prevent preconditions identified in attack trees or threat models.</t>
  </si>
  <si>
    <t>This assessment is updated each time new features or requirements are introduced or the attack tree is modified.</t>
  </si>
  <si>
    <t>Mitigating controls have been documented within the attack tree or threat model.</t>
  </si>
  <si>
    <t>Mitigating controls or security requirements have been added to each project to address any preconditions that still lead to a successful attack within attack trees.</t>
  </si>
  <si>
    <t>Security Requirements</t>
  </si>
  <si>
    <t>SR1</t>
  </si>
  <si>
    <t>Security requirements are derived from functional requirements and customer/organization concerns.</t>
  </si>
  <si>
    <t>A security auditor leads specification of security requirements within each project.</t>
  </si>
  <si>
    <t>Security requirements are specific, measurable, and reasonable.</t>
  </si>
  <si>
    <t>Security requirements are documented for each project.</t>
  </si>
  <si>
    <t>Do project teams pull requirements from best practices and compliance guidance?</t>
  </si>
  <si>
    <t>Industry best practices are used to derive additional security requirements.</t>
  </si>
  <si>
    <t>Existing code bases are analyzed by a security auditor for opportunities to add security requirements.</t>
  </si>
  <si>
    <t>Plans to refactor existing code to implement security requirements are prioritized by project stakeholders including risk management, senior developers, and architects.</t>
  </si>
  <si>
    <t>SR2</t>
  </si>
  <si>
    <t>Users, roles, and privileges are identified in each project.</t>
  </si>
  <si>
    <t>Resources and capabilities are identified in each project.</t>
  </si>
  <si>
    <t>A matrix of roles and capabilities is documented for each project.</t>
  </si>
  <si>
    <t>As new features are introduced, the matrix documentation is updated.</t>
  </si>
  <si>
    <t>The matrix is reviewed with project stakeholders prior to release.</t>
  </si>
  <si>
    <t>Additional security requirements are created based on feedback from code reviews, penetration tests, risk assessments, or other security activities.</t>
  </si>
  <si>
    <t>SR3</t>
  </si>
  <si>
    <t>During the creation of third-party agreements, specific security requirements, activities, and processes are considered for inclusion.</t>
  </si>
  <si>
    <t>Audits are routinely performed to ensure security requirements have been specified for all functional requirements.</t>
  </si>
  <si>
    <t>Audits also verify attack trees are constructed and mitigating controls are annotated.</t>
  </si>
  <si>
    <t>A list of unfulfilled security requirements and their projected implementation date is documented.</t>
  </si>
  <si>
    <t>Security requirement audits is performed on every development iteration prior to the implementation of code.</t>
  </si>
  <si>
    <t>Secure Architecture</t>
  </si>
  <si>
    <t>SA1</t>
  </si>
  <si>
    <t>Are project teams provided with a list of recommended third-party components?</t>
  </si>
  <si>
    <t>A weighted list of commonly used third-party libraries and code is collected and documented across the organization.</t>
  </si>
  <si>
    <t>The libraries are informally evaluated for security based on past incidents, responses to identified issues, complexity, and appropriateness to the organization.  Risk associated with these components are documented.</t>
  </si>
  <si>
    <t>A list of approved third-party libraries for use within development projects is published.</t>
  </si>
  <si>
    <t>A list of secure design principles (such as defense in depth) have been collected and documented.</t>
  </si>
  <si>
    <t>These principles are used as a checklist during the design phase of each project.</t>
  </si>
  <si>
    <t>SA2</t>
  </si>
  <si>
    <t>Do you advertise shared security services with guidance for project teams?</t>
  </si>
  <si>
    <t>The organization has selected a set of reusable resources to standardize on.</t>
  </si>
  <si>
    <t>These resources have been thoroughly audited for security issues.</t>
  </si>
  <si>
    <t>Design guidance has been created for secure integration of each component within a project.</t>
  </si>
  <si>
    <t>Project groups receive training regarding the proper use and integration of these components.</t>
  </si>
  <si>
    <t>Are project teams provided with prescriptive design patterns based on their application architecture?</t>
  </si>
  <si>
    <t>Each project is categorized based on architecture (client-server, web application, thick client, etc.).</t>
  </si>
  <si>
    <t>A set of design patterns is documented for each architecture (Risk-based authentication system, single sign-on, centralized logging, etc.).</t>
  </si>
  <si>
    <t>Architects, senior developers, or other project stakeholders identify applicable and appropriate patterns for each project during the design phase.</t>
  </si>
  <si>
    <t>SA3</t>
  </si>
  <si>
    <t>Reusable code components based on established design patterns and shared security services have been created for used within projects across the organization.</t>
  </si>
  <si>
    <t>Reusable code components are regularly maintained, updated, and assessed for risk.</t>
  </si>
  <si>
    <t>Audits include evaluation of usage of recommended frameworks, design patterns, shared security services, and reference
platforms.</t>
  </si>
  <si>
    <t>Results are used to determine if additional frameworks, resources, or guidance need to be specified as well as the quality of guidance provided to project teams.</t>
  </si>
  <si>
    <t>Verification</t>
  </si>
  <si>
    <t>Design Review</t>
  </si>
  <si>
    <t>DR1</t>
  </si>
  <si>
    <t>Do project teams document the attack perimeter of software designs?</t>
  </si>
  <si>
    <t>Each project group creates a simplified one-page architecture diagram representing high-level modules.</t>
  </si>
  <si>
    <t>Each component in the diagram is analyzed in terms of accessibility of the interface from authorized users, anonymous users, operators, application-specific roles, etc.</t>
  </si>
  <si>
    <t>Interfaces and components with similar accessibility profiles are grouped and documented as the software attack surface.</t>
  </si>
  <si>
    <t>One-page architecture diagram is annotated with security-related functionality.</t>
  </si>
  <si>
    <t>Grouped interface designs are evaluated to determine whether security-related functionality is applied consistently.</t>
  </si>
  <si>
    <t>Architecture diagrams and attack surface analysis is updated when an application's design is altered.</t>
  </si>
  <si>
    <t>Do project teams check software designs against known security risks?</t>
  </si>
  <si>
    <t>Each project group documents a list of assumptions the software relies on for safe execution.</t>
  </si>
  <si>
    <t>Each project group documents a list of security requirements for the application.</t>
  </si>
  <si>
    <t>Each project's one-page architecture diagram is evaluated for  security requirements and assumptions.  Missing items are documented as findings.</t>
  </si>
  <si>
    <t>Evaluations are repeated when security requirements are added or the high-level system design changes occur within a project.</t>
  </si>
  <si>
    <t>DR2</t>
  </si>
  <si>
    <t>Each interface within the high-level architecture diagram is formally inspected for security mechanisms (includes internal and external application tiers).</t>
  </si>
  <si>
    <t>Analysis includes the following minimum categories: authentication, authorization, input validation, output encoding, error handling, logging, cryptography, and session management.</t>
  </si>
  <si>
    <t>Each software release is required to undergo a design review.</t>
  </si>
  <si>
    <t>A process for requesting a formal design review is created and advertised to project stakeholders.</t>
  </si>
  <si>
    <t>The design review process is centralized and requests are prioritized based on the organization's business risk profile.</t>
  </si>
  <si>
    <t>Design reviews include verification of software's attack surface, security requirements, and security mechanisms within module interfaces.</t>
  </si>
  <si>
    <t>DR3</t>
  </si>
  <si>
    <t>Project teams identify details on system behavior around high-risk functionality (such as CRUD of sensitive data).</t>
  </si>
  <si>
    <t>Project teams document relevant software modules, data sources, actors, and messages that flow between data sources or business functions.</t>
  </si>
  <si>
    <t>Utilizing the data flow diagram, project teams identify software modules that handle data or functionality with differing sensitivity levels.</t>
  </si>
  <si>
    <t>A consistent design review program has been established.</t>
  </si>
  <si>
    <t>A criteria is created to determine whether a project passes the design review process (for example no high-risk findings).</t>
  </si>
  <si>
    <t>Release gates are used within the development process to ensure projects cannot advance to the next step until the project succesfully completes a design review.</t>
  </si>
  <si>
    <t>A process is established for handling design review results in legacy projects, including a requirement to establish a time frame for successfully completing the design review process.</t>
  </si>
  <si>
    <t>The organization has derived a light-weight code review checklist based on previously identified security requirements.</t>
  </si>
  <si>
    <t>Developers receive training regarding their role and the goals of the checklist.</t>
  </si>
  <si>
    <t>High-risk software components are prioritized above other code during the review process.</t>
  </si>
  <si>
    <t>Security auditors or code review tools are utilized to perform the checklist based code review.</t>
  </si>
  <si>
    <t>Remediation of findings in high-risk components are prioritized appropriately.</t>
  </si>
  <si>
    <t>The organization has reviewed open source, commercial, and other solution for performing automated code reviews and selected a solution that will best fit the organization.</t>
  </si>
  <si>
    <t>Automated code analysis has been integrated within the development process (at code check-in for example).</t>
  </si>
  <si>
    <t>Project stakeholders review and accept any risks that they choose not to address.</t>
  </si>
  <si>
    <t>Project stakeholders have created a plan for addressing findings in legacy code.</t>
  </si>
  <si>
    <t>Do project teams utilize automation to check code against application-specific coding standards?</t>
  </si>
  <si>
    <t>Automated code review tools are customized to perform additional API checks, verify organization coding standards, etc. (including the addition of custom rules).</t>
  </si>
  <si>
    <t>Each project contains a checkpoint in the development process that requires a specific level of code review results to be met before release.</t>
  </si>
  <si>
    <t>The organization has established an exception process for legacy code, which requires a certain level of assurance to be met within a specific time period</t>
  </si>
  <si>
    <t>Security Testing</t>
  </si>
  <si>
    <t>ST1</t>
  </si>
  <si>
    <t>The organization has documented general test cases based on security requirements and common vulnerabilities.</t>
  </si>
  <si>
    <t>Each project has documented test cases for security requirements specific to that project.</t>
  </si>
  <si>
    <t>Staff ensures test cases are applicable, feasible, and can be executed by relevant development, security, and quality assurance staff.</t>
  </si>
  <si>
    <t>Project teams engage security auditors to perform penetration testing.</t>
  </si>
  <si>
    <t>Penetration testing covers security requirements and test cases at a minimum.</t>
  </si>
  <si>
    <t>Penetration testing issues are resolved to an acceptable level of risk prior to release.</t>
  </si>
  <si>
    <t>Penetration testing issues are reviewed with project stakeholders.</t>
  </si>
  <si>
    <t>Project stakeholders select issues to remediate prior to release.</t>
  </si>
  <si>
    <t>Project stakeholders set a time line for addressing identified issues or accept outstanding risks.</t>
  </si>
  <si>
    <t>ST2</t>
  </si>
  <si>
    <t>The organization has reviewed open source, commercial, and other solution for performing automated security testing and selected a solution that will best fit the organization.</t>
  </si>
  <si>
    <t>Automated security testing has been integrated within the development process.</t>
  </si>
  <si>
    <t>Automated security testing occurs across projects on a regular, scheduled basis.</t>
  </si>
  <si>
    <t>A process has been created for reviewing security testing results with project stakeholders and remediating risk.</t>
  </si>
  <si>
    <t>ST3</t>
  </si>
  <si>
    <t>Are security test cases comprehensively generated for application-specific logic?</t>
  </si>
  <si>
    <t>Using automated tools, unit tests, or other similar methods, a comprehensive set of security test cases is constructed and evaluated for each project.</t>
  </si>
  <si>
    <t>Each project contains a checkpoint in the development process that requires a specific level of security testing results to be met before release.</t>
  </si>
  <si>
    <t>The organization has established an exception process for handling security testing results in legacy projects, which requires a certain level of assurance to be met within a specific time period</t>
  </si>
  <si>
    <t>Each project or development group has assigned a security-savvy developer to be the point of contact for security issues.</t>
  </si>
  <si>
    <t>The organization maintains a centralized list of applications, projects, and points of contact regarding security issues.</t>
  </si>
  <si>
    <t>Does your organization have an assigned security response team?</t>
  </si>
  <si>
    <t>The organization has defined a centralized security response team responsible for managing incidents, vulnerability reports, remediation, and reporting.</t>
  </si>
  <si>
    <t>During an incident, the security response team provides briefings and upward communication.</t>
  </si>
  <si>
    <t>The security response team meets with project groups at least annually to brief individuals on the incident response process.</t>
  </si>
  <si>
    <t>Does the organization utilize a consistent process for incident reporting and handling?</t>
  </si>
  <si>
    <t>The organization has a documented process for incident handling and reporting, including team members' roles and responsibilities.</t>
  </si>
  <si>
    <t>The incident response team receives training at least annually.</t>
  </si>
  <si>
    <t>The incident response process includes items such as triage to prevent additional damage, change management and patch application, managing project personnel and others involved in the incident, forensic evidence collection and preservation, limiting communication about the incident to stakeholders, well-defined reporting to stakeholders and/or communications trees, etc.</t>
  </si>
  <si>
    <t>The organization has adopted and documented a security issue disclosure process.</t>
  </si>
  <si>
    <t>The organization has adopted and documented a patch release process.</t>
  </si>
  <si>
    <t>The organization has adopted and documented a process for collaborating with individuals exercising responsible disclosure.</t>
  </si>
  <si>
    <t>The organization advertises a process for handling issues disclosed responsibly by third-parties.</t>
  </si>
  <si>
    <t>The organization has adopted and documented a practice for disclosing incidents to the public (if necessary and in compliance of state and federal laws).</t>
  </si>
  <si>
    <t>A formal, documented process has been established for tracking, handling, and communicating incidents internally.</t>
  </si>
  <si>
    <t>Incident response teams investigate root causes of security failures leading to an incident or security issue.</t>
  </si>
  <si>
    <t>The root cause is used to analyze the project or software for additional potential failures.</t>
  </si>
  <si>
    <t>The root cause is compared to security requirements and existing processes to determine how to improve security assurance efforts.</t>
  </si>
  <si>
    <t>The root cause is reviewed with project stakeholders and management to determine a mitigation process and time frame.</t>
  </si>
  <si>
    <t>The organization's centralized incident response process is expanded to collect and record metrics.</t>
  </si>
  <si>
    <t>Metrics such as frequency of software projects affected by incidents, system downtime and cost from loss of use, human resources taken in handling and cleanup of the incident, estimates of long-term costs such as regulatory fines or brand damage, etc. are collected.</t>
  </si>
  <si>
    <t>Past security incidents are recorded and reviewed every six months and recommendations to improve the organization or software assurance process are made.</t>
  </si>
  <si>
    <t>Environment Hardening</t>
  </si>
  <si>
    <t>EH1</t>
  </si>
  <si>
    <t>The organization documents and maintains a set of baseline operating platforms.</t>
  </si>
  <si>
    <t>project teams expand on existing, approved baseline operating platforms to meet project requirements.</t>
  </si>
  <si>
    <t>Project teams document assumptions made about operating environments during development.</t>
  </si>
  <si>
    <t>Organization and project operating platforms are reviewed at least every six months.</t>
  </si>
  <si>
    <t>Project teams or the operations team regularly monitors software components for security updates.</t>
  </si>
  <si>
    <t>Project teams or the operations team apply critical software component updates once identified.</t>
  </si>
  <si>
    <t>EH2</t>
  </si>
  <si>
    <t>Is a consistent process used to apply upgrades and patches to critical dependencies?</t>
  </si>
  <si>
    <t>A documented ongoing process has been created at the organization level to consistently identify and apply security patches.</t>
  </si>
  <si>
    <t>The patch management process requires security patches to be applied within a specific time window based on risk.</t>
  </si>
  <si>
    <t>Project teams share a list of third-party components and a source for updates with the operations team.</t>
  </si>
  <si>
    <t>The organization has reviewed open source, commercial, and other solution for performing automated monitoring and patch management and has selected a solution that will best fit the organization.</t>
  </si>
  <si>
    <t>Automated monitoring and patch management tools and processes has been integrated within the organization's operational environments.</t>
  </si>
  <si>
    <t>Project teams and the operations team document and implement application-level heath checks.</t>
  </si>
  <si>
    <t>The automated monitoring and patch management tools generate alerts and a documented process for handling and responding to these alerts has been established.</t>
  </si>
  <si>
    <t>Project teams and the operations team reviews configuration changes and alerts at least quarterly in order to improve current processes.</t>
  </si>
  <si>
    <t>EH3</t>
  </si>
  <si>
    <t>Do the business stakeholders understand your organization’s risk profile?</t>
  </si>
  <si>
    <t>Are development staff aware of future plans for the assurance program?</t>
  </si>
  <si>
    <t>Is per-project data for the cost of assurance activities collected?</t>
  </si>
  <si>
    <t>Does your organization regularly compare your security spend with that of other organizations?</t>
  </si>
  <si>
    <t>Do project stakeholders know their project’s compliance status?</t>
  </si>
  <si>
    <t>Have developers been given high-level security awareness training?</t>
  </si>
  <si>
    <t>Are stakeholders able to pull in security coaches for use on projects?</t>
  </si>
  <si>
    <t>Are developers tested to ensure a baseline skill-set for secure development practices?</t>
  </si>
  <si>
    <t>Do projects in your organization consider and document likely threats?</t>
  </si>
  <si>
    <t>Do project teams specify security requirements during development?</t>
  </si>
  <si>
    <t>Do stakeholders review access control matrices for relevant projects?</t>
  </si>
  <si>
    <t>Do project teams specify requirements based on feedback from other security activities?</t>
  </si>
  <si>
    <t>Do stakeholders review vendor agreements for security requirements?</t>
  </si>
  <si>
    <t>Are audits performed against the security requirements specified by project teams?</t>
  </si>
  <si>
    <t>Are project teams aware of secure design principles and do they apply them consistently?</t>
  </si>
  <si>
    <t>Do project teams build software from centrally-controlled platforms and frameworks?</t>
  </si>
  <si>
    <t>Are project teams audited for the use of secure architecture components?</t>
  </si>
  <si>
    <t>Do project teams specifically analyze design elements for security mechanisms?</t>
  </si>
  <si>
    <t>Do project teams review selected high-risk code?</t>
  </si>
  <si>
    <t>Can project teams access automated code analysis tools to find security problems?</t>
  </si>
  <si>
    <t>Do stakeholders consistently review results from code reviews?</t>
  </si>
  <si>
    <t>Does a minimum security baseline exist for code review results?</t>
  </si>
  <si>
    <t>Do projects specify security testing based on defined security requirements?</t>
  </si>
  <si>
    <t>Are stakeholders aware of the security test status prior to release?</t>
  </si>
  <si>
    <t>Do projects use automation to evaluate security test cases?</t>
  </si>
  <si>
    <t>Do projects follow a consistent process to evaluate and report on security tests to stakeholders?</t>
  </si>
  <si>
    <t xml:space="preserve">Does a minimum security baseline exist for security testing? </t>
  </si>
  <si>
    <t>Are project teams aware of their security point(s) of contact and response team(s)?</t>
  </si>
  <si>
    <t>Are project stakeholders aware of relevant security disclosures related to their software projects?</t>
  </si>
  <si>
    <t>Are incidents inspected for root causes to generate further recommendations?</t>
  </si>
  <si>
    <t>Do projects consistently collect and report data and metrics related to incidents?</t>
  </si>
  <si>
    <t>Do projects document operational environment security requirements?</t>
  </si>
  <si>
    <t>Do projects check for security updates to third-party software components?</t>
  </si>
  <si>
    <t>Do projects leverage automation to check application and environment health?</t>
  </si>
  <si>
    <t>Are security notes delivered with each software release?</t>
  </si>
  <si>
    <t>Are security-related alerts and error conditions documented on a per-project basis?</t>
  </si>
  <si>
    <t>Do projects utilize a change management process that’s well understood?</t>
  </si>
  <si>
    <t>Persons Interviewed:</t>
  </si>
  <si>
    <t>No</t>
  </si>
  <si>
    <t>Authors:</t>
  </si>
  <si>
    <t>Rating</t>
  </si>
  <si>
    <t>Yes</t>
  </si>
  <si>
    <t>Guidance:</t>
  </si>
  <si>
    <t>Answer</t>
  </si>
  <si>
    <t>Rating Scale</t>
  </si>
  <si>
    <t>Operations</t>
  </si>
  <si>
    <t>Issue Management</t>
  </si>
  <si>
    <t>IM1</t>
  </si>
  <si>
    <t>IM2</t>
  </si>
  <si>
    <t>IM3</t>
  </si>
  <si>
    <t>IR1</t>
  </si>
  <si>
    <t>IR2</t>
  </si>
  <si>
    <t>IR3</t>
  </si>
  <si>
    <t>Implementation Review</t>
  </si>
  <si>
    <t>Software Assurance Maturity Model (SAMM) Roadmap</t>
  </si>
  <si>
    <t>Version</t>
  </si>
  <si>
    <t>Date</t>
  </si>
  <si>
    <t>Author</t>
  </si>
  <si>
    <t>Source Data</t>
  </si>
  <si>
    <t>As-Is</t>
  </si>
  <si>
    <t>To-Be</t>
  </si>
  <si>
    <t>Security Practice</t>
  </si>
  <si>
    <t>Security Practices/Phase</t>
  </si>
  <si>
    <t>Start</t>
  </si>
  <si>
    <t>After 1</t>
  </si>
  <si>
    <t>After 2</t>
  </si>
  <si>
    <t>May</t>
  </si>
  <si>
    <t>After 4</t>
  </si>
  <si>
    <t>Current GAP</t>
  </si>
  <si>
    <t>Strategy &amp; metrics</t>
  </si>
  <si>
    <t>SAMM velocity:</t>
  </si>
  <si>
    <t>Valid Maturity Levels</t>
  </si>
  <si>
    <t>Software Assurance Maturity Model (SAMM) Roadmap Chart Template Background Images</t>
  </si>
  <si>
    <t>Author:</t>
  </si>
  <si>
    <t>One aim of the Software Assurance Maturity Model (SAMM) is to help organizations build software security assurance programs.  The current position and future targets can be charted and the SAMM document includes roadmap templates for different industries. This spreadsheet helps produce roadmaps once the plan is known.  It is structured with four phases of improvement, like in SAMM, although could be altered to suit any number of stages.</t>
  </si>
  <si>
    <t>Aidan Lynch</t>
  </si>
  <si>
    <t>SAMM</t>
  </si>
  <si>
    <t>The Software Assurance Maturity Model (SAMM) was created by Pravir Chandra and is now an Open Web Application Security Project (OWASP) project.</t>
  </si>
  <si>
    <t>SAMM is licensed under the Creative Commons Attribution-Share Alike 3.0 License</t>
  </si>
  <si>
    <t>Current</t>
  </si>
  <si>
    <t>Is there a software security assurance program in place?</t>
  </si>
  <si>
    <t>Are many of your applications and resources categorized by risk?</t>
  </si>
  <si>
    <t>Does the organization know about what’s required based on risk ratings?</t>
  </si>
  <si>
    <t>Does each project team understand where to find secure development best-practices and guidance?</t>
  </si>
  <si>
    <t>Are those involved in the development process given role-specific security training and guidance?</t>
  </si>
  <si>
    <t>Are the majority of the protection mechanisms and controls captured and mapped back to threats?</t>
  </si>
  <si>
    <t>Are project stakeholders aware of how to obtain a formal secure design review?</t>
  </si>
  <si>
    <t>Does the secure design review process incorporate detailed data-level analysis?</t>
  </si>
  <si>
    <t>Does a minimum security baseline exist for secure design review results?</t>
  </si>
  <si>
    <t>Do project teams have review checklists based on common security related problems?</t>
  </si>
  <si>
    <t>Is penetration testing performed on high risk projects prior to release?</t>
  </si>
  <si>
    <t>Do projects have a point of contact for security issues or incidents?</t>
  </si>
  <si>
    <t>Does a minimum security baseline exist for environment health (versioning, patching, etc)?</t>
  </si>
  <si>
    <t>Are project releases audited for appropriate operational security information?</t>
  </si>
  <si>
    <t>Attack trees or a threat model is created for each project tracing the preconditions necessary for a worst-case scenario to be realized.</t>
  </si>
  <si>
    <t>Yes, it's less than a year old</t>
  </si>
  <si>
    <t>Yes, some of them are aware</t>
  </si>
  <si>
    <t>Yes, most of them are aware</t>
  </si>
  <si>
    <t>Yes, we did it once</t>
  </si>
  <si>
    <t>Yes, we do it every few years</t>
  </si>
  <si>
    <t>Yes, we do it at least annually</t>
  </si>
  <si>
    <t>2,3,6,9</t>
  </si>
  <si>
    <t>Yes, but on an adhoc basis</t>
  </si>
  <si>
    <t>Yes, there is a standard set</t>
  </si>
  <si>
    <t>Yes, the standard set is integrated</t>
  </si>
  <si>
    <t>8,15,20</t>
  </si>
  <si>
    <t>A</t>
  </si>
  <si>
    <t>B</t>
  </si>
  <si>
    <t>C</t>
  </si>
  <si>
    <t>D</t>
  </si>
  <si>
    <t>E</t>
  </si>
  <si>
    <t>F</t>
  </si>
  <si>
    <t>G</t>
  </si>
  <si>
    <t>H</t>
  </si>
  <si>
    <t>Yes, localized to business areas</t>
  </si>
  <si>
    <t>Yes, across the organization and required</t>
  </si>
  <si>
    <t>Yes, across the organization</t>
  </si>
  <si>
    <t>16,18</t>
  </si>
  <si>
    <t>Yes, approx. half of them are aware</t>
  </si>
  <si>
    <t>No, it is not applicable</t>
  </si>
  <si>
    <t>4,15</t>
  </si>
  <si>
    <t>1,2,3,5,8,10,13,14,17,18</t>
  </si>
  <si>
    <t>6,7,9,11,12,16,19</t>
  </si>
  <si>
    <t>1,3,5,12</t>
  </si>
  <si>
    <t>4,8,10,13</t>
  </si>
  <si>
    <t>Maturity</t>
  </si>
  <si>
    <t>Yes, it's a number of years old</t>
  </si>
  <si>
    <t>Yes, it's a pretty mature program</t>
  </si>
  <si>
    <t>Phase 1</t>
  </si>
  <si>
    <t>Phase 2</t>
  </si>
  <si>
    <t>Phase 3</t>
  </si>
  <si>
    <t>Phase 4</t>
  </si>
  <si>
    <t>Phase 1 Projection</t>
  </si>
  <si>
    <t>Current State</t>
  </si>
  <si>
    <t>Phase 2 Projection</t>
  </si>
  <si>
    <t>Phase 3 Projection</t>
  </si>
  <si>
    <t>Phase 4 Projection</t>
  </si>
  <si>
    <t>Current Maturity Score</t>
  </si>
  <si>
    <t>Phase 4 Maturity Score</t>
  </si>
  <si>
    <t>The questions and answers from the Interview tab are automatically copied over (and will be updated when changed)</t>
  </si>
  <si>
    <t>"Improving" answers are highlighted in green to help indicate where improvements are made.</t>
  </si>
  <si>
    <t>"Weakening" answers are highlighted in RED to help indicate where answers are lower than before.</t>
  </si>
  <si>
    <t>There are hidden columns for each phase that keep track of the answer values and scoring formulas.</t>
  </si>
  <si>
    <t>The left panes are frozen, so the projections can be scrolled to align with the questions to create "views"</t>
  </si>
  <si>
    <t>The scores are imported into the Roadmap Chart and Scorecard worksheets and are automatically updated.</t>
  </si>
  <si>
    <t>There are four phases of improvement by default, if you need more, should be able to copy paste additional phase columns.</t>
  </si>
  <si>
    <r>
      <t xml:space="preserve">Notes:
</t>
    </r>
    <r>
      <rPr>
        <sz val="10"/>
        <rFont val="Trebuchet MS"/>
        <family val="2"/>
      </rPr>
      <t>Data in this worksheet is automatically imported from the Interview and Roadmap worksheets and will automatically update when changed in the respective worksheets.  This is mostly a read-only worksheet, changes should be made in Interview or Roadmap worksheets.</t>
    </r>
  </si>
  <si>
    <t>Select the best answer from the multiple choice drop down selections in the answer column.</t>
  </si>
  <si>
    <t>The formulas in hidden columns F-H will calculate the scores and update the Rating boxes and other worksheets as needed.</t>
  </si>
  <si>
    <r>
      <t xml:space="preserve">Notes:
</t>
    </r>
    <r>
      <rPr>
        <sz val="10"/>
        <rFont val="Trebuchet MS"/>
        <family val="2"/>
      </rPr>
      <t>Data in this worksheet is used to feed the Interview worksheet and Roadmap worksheet and provides answers and values.  
Please do not edit without understanding the potential impact to the SAMM model as it will alter the scoring model.
There are currently seven categories of answers, the colors/numbers in column I indicate which questions in which Business Function are using that specific answer category.</t>
    </r>
  </si>
  <si>
    <t xml:space="preserve">Software Assurance Maturity Model (SAMM) </t>
  </si>
  <si>
    <t>Element:</t>
  </si>
  <si>
    <t>Colin Watson</t>
  </si>
  <si>
    <t>Author(s):</t>
  </si>
  <si>
    <t>https://www.owasp.org/index.php/OWASP_SAMM_Project</t>
  </si>
  <si>
    <t>Nick Coblentz, Eoin Keary, and Seba Deleersnyder</t>
  </si>
  <si>
    <t>Toolbox for v1.5</t>
  </si>
  <si>
    <t>Brian Glas</t>
  </si>
  <si>
    <t>Roadmap Chart Template v1.0</t>
  </si>
  <si>
    <t>Interview Template v1.0</t>
  </si>
  <si>
    <t>11,19</t>
  </si>
  <si>
    <t>9,14,17</t>
  </si>
  <si>
    <t>1,2,3,6,7,8,10,11,12,15,19</t>
  </si>
  <si>
    <t>Yes, a small percentage are/do</t>
  </si>
  <si>
    <t>Yes, at least half of them are/do</t>
  </si>
  <si>
    <t>Yes, the majority of them are/do</t>
  </si>
  <si>
    <t>6,7,9,11,14,15,16,17</t>
  </si>
  <si>
    <t>Yes, teams write/run their own</t>
  </si>
  <si>
    <t>A list of reusable  resources is collected and categorized based on the security mechanisms they fulfill (LDAP server, single sign-on server, etc.).</t>
  </si>
  <si>
    <t>v1.0</t>
  </si>
  <si>
    <t>Steve</t>
  </si>
  <si>
    <t>4,5,7,12,13,14,16,17,18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</si>
</sst>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1" x14ac:knownFonts="1">
    <font>
      <sz val="10"/>
      <name val="Arial"/>
    </font>
    <font>
      <sz val="10"/>
      <color indexed="8"/>
      <name val="Arial"/>
      <family val="2"/>
    </font>
    <font>
      <b/>
      <sz val="10"/>
      <color indexed="8"/>
      <name val="Arial"/>
      <family val="2"/>
    </font>
    <font>
      <b/>
      <sz val="14"/>
      <color indexed="8"/>
      <name val="Arial"/>
      <family val="2"/>
    </font>
    <font>
      <b/>
      <sz val="10"/>
      <color indexed="9"/>
      <name val="Arial"/>
      <family val="2"/>
    </font>
    <font>
      <i/>
      <sz val="10"/>
      <color indexed="8"/>
      <name val="Arial"/>
      <family val="2"/>
    </font>
    <font>
      <sz val="14"/>
      <color indexed="8"/>
      <name val="Arial"/>
      <family val="2"/>
    </font>
    <font>
      <sz val="10"/>
      <name val="Arial"/>
      <family val="2"/>
    </font>
    <font>
      <b/>
      <sz val="10"/>
      <color indexed="8"/>
      <name val="Arial"/>
      <family val="2"/>
    </font>
    <font>
      <b/>
      <sz val="11"/>
      <color indexed="8"/>
      <name val="Arial"/>
      <family val="2"/>
    </font>
    <font>
      <b/>
      <sz val="11"/>
      <name val="Arial"/>
      <family val="2"/>
    </font>
    <font>
      <b/>
      <sz val="10"/>
      <name val="Arial"/>
      <family val="2"/>
    </font>
    <font>
      <b/>
      <sz val="22"/>
      <color indexed="8"/>
      <name val="Arial"/>
      <family val="2"/>
    </font>
    <font>
      <sz val="10"/>
      <name val="Arial"/>
    </font>
    <font>
      <sz val="20"/>
      <name val="Trebuchet MS"/>
      <family val="2"/>
    </font>
    <font>
      <sz val="10"/>
      <name val="Trebuchet MS"/>
      <family val="2"/>
    </font>
    <font>
      <sz val="11"/>
      <name val="Trebuchet MS"/>
      <family val="2"/>
    </font>
    <font>
      <sz val="10"/>
      <color indexed="9"/>
      <name val="Trebuchet MS"/>
      <family val="2"/>
    </font>
    <font>
      <u/>
      <sz val="10"/>
      <name val="Trebuchet MS"/>
      <family val="2"/>
    </font>
    <font>
      <u/>
      <sz val="10"/>
      <color indexed="12"/>
      <name val="Arial"/>
      <family val="2"/>
    </font>
    <font>
      <sz val="20"/>
      <color indexed="9"/>
      <name val="Trebuchet MS"/>
      <family val="2"/>
    </font>
    <font>
      <b/>
      <sz val="10"/>
      <color indexed="9"/>
      <name val="Trebuchet MS"/>
      <family val="2"/>
    </font>
    <font>
      <b/>
      <u/>
      <sz val="10"/>
      <color indexed="9"/>
      <name val="Arial"/>
      <family val="2"/>
    </font>
    <font>
      <b/>
      <sz val="10"/>
      <color rgb="FF791F17"/>
      <name val="Trebuchet MS"/>
      <family val="2"/>
    </font>
    <font>
      <b/>
      <sz val="10"/>
      <color rgb="FF37793E"/>
      <name val="Trebuchet MS"/>
      <family val="2"/>
    </font>
    <font>
      <b/>
      <sz val="10"/>
      <color rgb="FFB75727"/>
      <name val="Trebuchet MS"/>
      <family val="2"/>
    </font>
    <font>
      <b/>
      <sz val="10"/>
      <color rgb="FF3290C4"/>
      <name val="Trebuchet MS"/>
      <family val="2"/>
    </font>
    <font>
      <b/>
      <sz val="10"/>
      <name val="Trebuchet MS"/>
      <family val="2"/>
    </font>
    <font>
      <u/>
      <sz val="10"/>
      <color theme="11"/>
      <name val="Arial"/>
    </font>
    <font>
      <b/>
      <sz val="12"/>
      <color indexed="8"/>
      <name val="Arial"/>
      <family val="2"/>
    </font>
    <font>
      <b/>
      <sz val="12"/>
      <name val="Arial"/>
      <family val="2"/>
    </font>
  </fonts>
  <fills count="18">
    <fill>
      <patternFill patternType="none"/>
    </fill>
    <fill>
      <patternFill patternType="gray125"/>
    </fill>
    <fill>
      <patternFill patternType="solid">
        <fgColor indexed="18"/>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63"/>
        <bgColor indexed="64"/>
      </patternFill>
    </fill>
    <fill>
      <patternFill patternType="solid">
        <fgColor rgb="FF3290C4"/>
        <bgColor indexed="64"/>
      </patternFill>
    </fill>
    <fill>
      <patternFill patternType="solid">
        <fgColor rgb="FF94BCDD"/>
        <bgColor indexed="64"/>
      </patternFill>
    </fill>
    <fill>
      <patternFill patternType="solid">
        <fgColor rgb="FFB75727"/>
        <bgColor indexed="64"/>
      </patternFill>
    </fill>
    <fill>
      <patternFill patternType="solid">
        <fgColor rgb="FFD59E7B"/>
        <bgColor indexed="64"/>
      </patternFill>
    </fill>
    <fill>
      <patternFill patternType="solid">
        <fgColor rgb="FF37793E"/>
        <bgColor indexed="64"/>
      </patternFill>
    </fill>
    <fill>
      <patternFill patternType="solid">
        <fgColor rgb="FF8BAA88"/>
        <bgColor indexed="64"/>
      </patternFill>
    </fill>
    <fill>
      <patternFill patternType="solid">
        <fgColor rgb="FF791F17"/>
        <bgColor indexed="64"/>
      </patternFill>
    </fill>
    <fill>
      <patternFill patternType="solid">
        <fgColor rgb="FFB07667"/>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theme="0"/>
      </patternFill>
    </fill>
  </fills>
  <borders count="98">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medium">
        <color auto="1"/>
      </left>
      <right/>
      <top style="thin">
        <color indexed="8"/>
      </top>
      <bottom/>
      <diagonal/>
    </border>
    <border>
      <left/>
      <right style="medium">
        <color auto="1"/>
      </right>
      <top style="thin">
        <color indexed="8"/>
      </top>
      <bottom/>
      <diagonal/>
    </border>
    <border>
      <left style="thin">
        <color auto="1"/>
      </left>
      <right/>
      <top style="thin">
        <color auto="1"/>
      </top>
      <bottom/>
      <diagonal/>
    </border>
    <border>
      <left/>
      <right style="thin">
        <color indexed="8"/>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auto="1"/>
      </left>
      <right/>
      <top/>
      <bottom/>
      <diagonal/>
    </border>
    <border>
      <left style="thin">
        <color indexed="8"/>
      </left>
      <right style="thin">
        <color auto="1"/>
      </right>
      <top/>
      <bottom/>
      <diagonal/>
    </border>
    <border>
      <left style="thin">
        <color auto="1"/>
      </left>
      <right/>
      <top/>
      <bottom style="thin">
        <color auto="1"/>
      </bottom>
      <diagonal/>
    </border>
    <border>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auto="1"/>
      </top>
      <bottom/>
      <diagonal/>
    </border>
    <border>
      <left style="thin">
        <color indexed="8"/>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top style="medium">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indexed="8"/>
      </left>
      <right/>
      <top style="thin">
        <color auto="1"/>
      </top>
      <bottom style="thin">
        <color auto="1"/>
      </bottom>
      <diagonal/>
    </border>
    <border>
      <left/>
      <right style="thin">
        <color indexed="8"/>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indexed="8"/>
      </right>
      <top style="thin">
        <color indexed="8"/>
      </top>
      <bottom style="thin">
        <color auto="1"/>
      </bottom>
      <diagonal/>
    </border>
    <border>
      <left/>
      <right style="thin">
        <color auto="1"/>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style="thin">
        <color auto="1"/>
      </left>
      <right style="thin">
        <color indexed="8"/>
      </right>
      <top style="thin">
        <color indexed="8"/>
      </top>
      <bottom/>
      <diagonal/>
    </border>
    <border>
      <left style="thin">
        <color auto="1"/>
      </left>
      <right style="thin">
        <color indexed="8"/>
      </right>
      <top/>
      <bottom/>
      <diagonal/>
    </border>
    <border>
      <left style="medium">
        <color auto="1"/>
      </left>
      <right style="thin">
        <color indexed="8"/>
      </right>
      <top style="thin">
        <color indexed="8"/>
      </top>
      <bottom style="thin">
        <color indexed="8"/>
      </bottom>
      <diagonal/>
    </border>
    <border>
      <left style="thin">
        <color indexed="8"/>
      </left>
      <right style="medium">
        <color auto="1"/>
      </right>
      <top style="thin">
        <color indexed="8"/>
      </top>
      <bottom/>
      <diagonal/>
    </border>
    <border>
      <left style="medium">
        <color auto="1"/>
      </left>
      <right style="thin">
        <color indexed="8"/>
      </right>
      <top style="thin">
        <color indexed="8"/>
      </top>
      <bottom/>
      <diagonal/>
    </border>
    <border>
      <left style="thin">
        <color auto="1"/>
      </left>
      <right style="medium">
        <color auto="1"/>
      </right>
      <top style="thin">
        <color auto="1"/>
      </top>
      <bottom/>
      <diagonal/>
    </border>
    <border>
      <left style="medium">
        <color auto="1"/>
      </left>
      <right style="thin">
        <color indexed="8"/>
      </right>
      <top/>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top/>
      <bottom style="thin">
        <color indexed="8"/>
      </bottom>
      <diagonal/>
    </border>
    <border>
      <left/>
      <right style="medium">
        <color auto="1"/>
      </right>
      <top/>
      <bottom style="thin">
        <color indexed="8"/>
      </bottom>
      <diagonal/>
    </border>
    <border>
      <left style="medium">
        <color auto="1"/>
      </left>
      <right style="thin">
        <color indexed="8"/>
      </right>
      <top/>
      <bottom style="thin">
        <color indexed="8"/>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5">
    <xf numFmtId="0" fontId="0" fillId="0" borderId="0" applyNumberFormat="0" applyFont="0" applyFill="0" applyBorder="0" applyAlignment="0" applyProtection="0"/>
    <xf numFmtId="0" fontId="13" fillId="0" borderId="0"/>
    <xf numFmtId="9" fontId="7" fillId="0" borderId="0" applyFont="0" applyFill="0" applyBorder="0" applyAlignment="0" applyProtection="0"/>
    <xf numFmtId="0" fontId="19" fillId="0" borderId="0" applyNumberFormat="0" applyFill="0" applyBorder="0" applyAlignment="0" applyProtection="0">
      <alignment vertical="top"/>
      <protection locked="0"/>
    </xf>
    <xf numFmtId="0" fontId="28" fillId="0" borderId="0" applyNumberFormat="0" applyFill="0" applyBorder="0" applyAlignment="0" applyProtection="0"/>
  </cellStyleXfs>
  <cellXfs count="461">
    <xf numFmtId="0" fontId="0" fillId="0" borderId="0" xfId="0" applyNumberFormat="1" applyFont="1" applyFill="1" applyBorder="1" applyAlignment="1"/>
    <xf numFmtId="0" fontId="1" fillId="0" borderId="0" xfId="0" applyNumberFormat="1" applyFont="1" applyFill="1" applyBorder="1" applyAlignment="1">
      <alignment wrapText="1"/>
    </xf>
    <xf numFmtId="0" fontId="1" fillId="0" borderId="1" xfId="0" applyNumberFormat="1" applyFont="1" applyFill="1" applyBorder="1" applyAlignment="1">
      <alignment wrapText="1"/>
    </xf>
    <xf numFmtId="0" fontId="1" fillId="0" borderId="3" xfId="0" applyNumberFormat="1" applyFont="1" applyFill="1" applyBorder="1" applyAlignment="1">
      <alignment wrapText="1"/>
    </xf>
    <xf numFmtId="0" fontId="1" fillId="0" borderId="5" xfId="0" applyNumberFormat="1" applyFont="1" applyFill="1" applyBorder="1" applyAlignment="1">
      <alignment wrapText="1"/>
    </xf>
    <xf numFmtId="0" fontId="2" fillId="0" borderId="4" xfId="0" applyNumberFormat="1" applyFont="1" applyFill="1" applyBorder="1" applyAlignment="1">
      <alignment horizontal="center" wrapText="1"/>
    </xf>
    <xf numFmtId="0" fontId="1" fillId="0" borderId="6" xfId="0" applyNumberFormat="1" applyFont="1" applyFill="1" applyBorder="1" applyAlignment="1">
      <alignment horizontal="center" wrapText="1"/>
    </xf>
    <xf numFmtId="0" fontId="2" fillId="2" borderId="2" xfId="0" applyNumberFormat="1" applyFont="1" applyFill="1" applyBorder="1" applyAlignment="1">
      <alignment horizontal="center" wrapText="1"/>
    </xf>
    <xf numFmtId="0" fontId="2" fillId="0" borderId="3" xfId="0" applyNumberFormat="1" applyFont="1" applyFill="1" applyBorder="1" applyAlignment="1">
      <alignment horizontal="center" wrapText="1"/>
    </xf>
    <xf numFmtId="0" fontId="1" fillId="0" borderId="0" xfId="0" applyNumberFormat="1" applyFont="1" applyFill="1" applyBorder="1" applyAlignment="1"/>
    <xf numFmtId="0" fontId="9" fillId="0" borderId="0" xfId="0" applyNumberFormat="1" applyFont="1" applyFill="1" applyBorder="1" applyAlignment="1">
      <alignment horizontal="left" wrapText="1"/>
    </xf>
    <xf numFmtId="0" fontId="9" fillId="0" borderId="3" xfId="0" applyNumberFormat="1" applyFont="1" applyFill="1" applyBorder="1" applyAlignment="1">
      <alignment horizontal="left" wrapText="1"/>
    </xf>
    <xf numFmtId="0" fontId="10" fillId="0" borderId="0" xfId="0" applyNumberFormat="1" applyFont="1" applyFill="1" applyBorder="1" applyAlignment="1">
      <alignment horizontal="left"/>
    </xf>
    <xf numFmtId="0" fontId="7" fillId="0" borderId="0" xfId="0" applyNumberFormat="1" applyFont="1" applyFill="1" applyBorder="1" applyAlignment="1"/>
    <xf numFmtId="0" fontId="1" fillId="0" borderId="24" xfId="0" applyNumberFormat="1" applyFont="1" applyFill="1" applyBorder="1" applyAlignment="1">
      <alignment wrapText="1"/>
    </xf>
    <xf numFmtId="0" fontId="1" fillId="0" borderId="26" xfId="0" applyNumberFormat="1" applyFont="1" applyFill="1" applyBorder="1" applyAlignment="1">
      <alignment wrapText="1"/>
    </xf>
    <xf numFmtId="15" fontId="1" fillId="0" borderId="26" xfId="0" applyNumberFormat="1" applyFont="1" applyFill="1" applyBorder="1" applyAlignment="1">
      <alignment horizontal="left" wrapText="1"/>
    </xf>
    <xf numFmtId="0" fontId="1" fillId="0" borderId="29" xfId="0" applyNumberFormat="1" applyFont="1" applyFill="1" applyBorder="1" applyAlignment="1">
      <alignment wrapText="1"/>
    </xf>
    <xf numFmtId="0" fontId="1" fillId="0" borderId="6" xfId="0" applyNumberFormat="1" applyFont="1" applyFill="1" applyBorder="1" applyAlignment="1">
      <alignment horizontal="center"/>
    </xf>
    <xf numFmtId="0" fontId="1" fillId="3" borderId="7" xfId="0" applyNumberFormat="1" applyFont="1" applyFill="1" applyBorder="1" applyAlignment="1">
      <alignment wrapText="1"/>
    </xf>
    <xf numFmtId="0" fontId="1" fillId="3" borderId="36" xfId="0" applyNumberFormat="1" applyFont="1" applyFill="1" applyBorder="1" applyAlignment="1">
      <alignment wrapText="1"/>
    </xf>
    <xf numFmtId="0" fontId="1" fillId="3" borderId="42" xfId="0" applyNumberFormat="1" applyFont="1" applyFill="1" applyBorder="1" applyAlignment="1">
      <alignment wrapText="1"/>
    </xf>
    <xf numFmtId="0" fontId="2" fillId="0" borderId="6" xfId="0" applyNumberFormat="1" applyFont="1" applyFill="1" applyBorder="1" applyAlignment="1">
      <alignment horizontal="center" wrapText="1"/>
    </xf>
    <xf numFmtId="0" fontId="1" fillId="0" borderId="0" xfId="0" applyNumberFormat="1" applyFont="1" applyFill="1" applyBorder="1" applyAlignment="1">
      <alignment horizontal="center" wrapText="1"/>
    </xf>
    <xf numFmtId="0" fontId="1" fillId="3" borderId="37" xfId="0" applyNumberFormat="1" applyFont="1" applyFill="1" applyBorder="1" applyAlignment="1">
      <alignment horizontal="center" wrapText="1"/>
    </xf>
    <xf numFmtId="0" fontId="1" fillId="3" borderId="6" xfId="0" applyNumberFormat="1" applyFont="1" applyFill="1" applyBorder="1" applyAlignment="1">
      <alignment horizontal="center" wrapText="1"/>
    </xf>
    <xf numFmtId="0" fontId="1" fillId="3" borderId="43" xfId="0" applyNumberFormat="1" applyFont="1" applyFill="1" applyBorder="1" applyAlignment="1">
      <alignment horizontal="center" wrapText="1"/>
    </xf>
    <xf numFmtId="0" fontId="0" fillId="0" borderId="0" xfId="0" applyNumberFormat="1" applyFont="1" applyFill="1" applyBorder="1" applyAlignment="1">
      <alignment horizontal="center"/>
    </xf>
    <xf numFmtId="0" fontId="2" fillId="0" borderId="0" xfId="0" applyNumberFormat="1" applyFont="1" applyFill="1" applyBorder="1" applyAlignment="1">
      <alignment horizontal="center" wrapText="1"/>
    </xf>
    <xf numFmtId="0" fontId="2" fillId="3" borderId="37" xfId="0" applyNumberFormat="1" applyFont="1" applyFill="1" applyBorder="1" applyAlignment="1">
      <alignment horizontal="center" wrapText="1"/>
    </xf>
    <xf numFmtId="0" fontId="2" fillId="3" borderId="6" xfId="0" applyNumberFormat="1" applyFont="1" applyFill="1" applyBorder="1" applyAlignment="1">
      <alignment horizontal="center" wrapText="1"/>
    </xf>
    <xf numFmtId="0" fontId="2" fillId="3" borderId="43" xfId="0" applyNumberFormat="1" applyFont="1" applyFill="1" applyBorder="1" applyAlignment="1">
      <alignment horizontal="center" wrapText="1"/>
    </xf>
    <xf numFmtId="0" fontId="11" fillId="0" borderId="0" xfId="0" applyNumberFormat="1" applyFont="1" applyFill="1" applyBorder="1" applyAlignment="1">
      <alignment horizontal="center"/>
    </xf>
    <xf numFmtId="0" fontId="11" fillId="0" borderId="0" xfId="0" applyNumberFormat="1" applyFont="1" applyFill="1" applyBorder="1" applyAlignment="1"/>
    <xf numFmtId="0" fontId="11" fillId="0" borderId="21" xfId="0" applyNumberFormat="1" applyFont="1" applyFill="1" applyBorder="1" applyAlignment="1"/>
    <xf numFmtId="0" fontId="7" fillId="0" borderId="21" xfId="0" applyNumberFormat="1" applyFont="1" applyFill="1" applyBorder="1" applyAlignment="1"/>
    <xf numFmtId="0" fontId="0" fillId="0" borderId="21" xfId="0" applyNumberFormat="1" applyFont="1" applyFill="1" applyBorder="1" applyAlignment="1">
      <alignment horizontal="center" vertical="center"/>
    </xf>
    <xf numFmtId="0" fontId="7" fillId="0" borderId="21" xfId="0" applyNumberFormat="1" applyFont="1" applyFill="1" applyBorder="1" applyAlignment="1">
      <alignment horizontal="center" vertical="center"/>
    </xf>
    <xf numFmtId="0" fontId="0" fillId="0" borderId="21" xfId="0" applyNumberFormat="1" applyFont="1" applyFill="1" applyBorder="1" applyAlignment="1">
      <alignment horizontal="center"/>
    </xf>
    <xf numFmtId="0" fontId="14" fillId="0" borderId="0" xfId="1" applyFont="1"/>
    <xf numFmtId="0" fontId="15" fillId="0" borderId="0" xfId="1" applyFont="1"/>
    <xf numFmtId="0" fontId="15" fillId="0" borderId="0" xfId="1" applyFont="1" applyFill="1"/>
    <xf numFmtId="0" fontId="16" fillId="0" borderId="0" xfId="1" applyFont="1"/>
    <xf numFmtId="0" fontId="16" fillId="0" borderId="0" xfId="1" applyFont="1" applyProtection="1">
      <protection locked="0"/>
    </xf>
    <xf numFmtId="0" fontId="16" fillId="0" borderId="0" xfId="1" applyFont="1" applyFill="1"/>
    <xf numFmtId="0" fontId="16" fillId="0" borderId="0" xfId="1" applyFont="1" applyAlignment="1">
      <alignment horizontal="center"/>
    </xf>
    <xf numFmtId="0" fontId="17" fillId="0" borderId="52" xfId="1" applyFont="1" applyBorder="1" applyAlignment="1">
      <alignment horizontal="center"/>
    </xf>
    <xf numFmtId="0" fontId="15" fillId="0" borderId="0" xfId="1" applyFont="1" applyAlignment="1">
      <alignment horizontal="center"/>
    </xf>
    <xf numFmtId="0" fontId="17" fillId="0" borderId="0" xfId="1" applyFont="1" applyBorder="1" applyAlignment="1">
      <alignment horizontal="center"/>
    </xf>
    <xf numFmtId="0" fontId="17" fillId="0" borderId="53" xfId="1" applyFont="1" applyBorder="1" applyAlignment="1">
      <alignment horizontal="center"/>
    </xf>
    <xf numFmtId="0" fontId="17" fillId="0" borderId="50" xfId="1" applyFont="1" applyBorder="1" applyAlignment="1">
      <alignment horizontal="center"/>
    </xf>
    <xf numFmtId="0" fontId="17" fillId="0" borderId="54" xfId="1" applyFont="1" applyBorder="1" applyAlignment="1">
      <alignment horizontal="center"/>
    </xf>
    <xf numFmtId="0" fontId="17" fillId="0" borderId="19" xfId="1" applyFont="1" applyBorder="1" applyAlignment="1">
      <alignment horizontal="center"/>
    </xf>
    <xf numFmtId="0" fontId="18" fillId="0" borderId="0" xfId="1" applyFont="1" applyAlignment="1">
      <alignment horizontal="right"/>
    </xf>
    <xf numFmtId="9" fontId="15" fillId="0" borderId="0" xfId="2" applyFont="1"/>
    <xf numFmtId="9" fontId="15" fillId="0" borderId="0" xfId="2" applyFont="1" applyAlignment="1">
      <alignment horizontal="center"/>
    </xf>
    <xf numFmtId="0" fontId="15" fillId="0" borderId="53" xfId="1" applyFont="1" applyBorder="1"/>
    <xf numFmtId="0" fontId="15" fillId="0" borderId="53" xfId="1" applyFont="1" applyBorder="1" applyAlignment="1">
      <alignment horizontal="center"/>
    </xf>
    <xf numFmtId="0" fontId="15" fillId="0" borderId="0" xfId="1" applyFont="1" applyBorder="1"/>
    <xf numFmtId="0" fontId="15" fillId="0" borderId="0" xfId="1" applyFont="1" applyBorder="1" applyAlignment="1">
      <alignment horizontal="center"/>
    </xf>
    <xf numFmtId="0" fontId="15" fillId="0" borderId="19" xfId="1" applyFont="1" applyBorder="1"/>
    <xf numFmtId="0" fontId="15" fillId="0" borderId="19" xfId="1" applyFont="1" applyBorder="1" applyAlignment="1">
      <alignment horizontal="center"/>
    </xf>
    <xf numFmtId="0" fontId="14" fillId="5" borderId="0" xfId="1" applyFont="1" applyFill="1" applyAlignment="1">
      <alignment horizontal="left" vertical="top"/>
    </xf>
    <xf numFmtId="0" fontId="13" fillId="5" borderId="0" xfId="1" applyFill="1"/>
    <xf numFmtId="0" fontId="20" fillId="6" borderId="0" xfId="1" applyFont="1" applyFill="1" applyAlignment="1">
      <alignment horizontal="left" vertical="top"/>
    </xf>
    <xf numFmtId="0" fontId="20" fillId="6" borderId="0" xfId="1" applyFont="1" applyFill="1"/>
    <xf numFmtId="0" fontId="17" fillId="6" borderId="0" xfId="1" applyFont="1" applyFill="1" applyAlignment="1">
      <alignment horizontal="left" vertical="top"/>
    </xf>
    <xf numFmtId="0" fontId="17" fillId="6" borderId="0" xfId="1" applyFont="1" applyFill="1"/>
    <xf numFmtId="0" fontId="17" fillId="6" borderId="0" xfId="1" applyNumberFormat="1" applyFont="1" applyFill="1" applyAlignment="1">
      <alignment horizontal="left" vertical="top" wrapText="1"/>
    </xf>
    <xf numFmtId="0" fontId="21" fillId="6" borderId="0" xfId="1" applyFont="1" applyFill="1" applyAlignment="1">
      <alignment horizontal="left" vertical="top"/>
    </xf>
    <xf numFmtId="0" fontId="21" fillId="6" borderId="0" xfId="1" applyFont="1" applyFill="1" applyAlignment="1">
      <alignment horizontal="left" vertical="top" wrapText="1"/>
    </xf>
    <xf numFmtId="0" fontId="21" fillId="6" borderId="0" xfId="1" applyFont="1" applyFill="1"/>
    <xf numFmtId="0" fontId="4" fillId="7" borderId="2" xfId="0" applyNumberFormat="1" applyFont="1" applyFill="1" applyBorder="1" applyAlignment="1">
      <alignment horizontal="center" vertical="center" wrapText="1"/>
    </xf>
    <xf numFmtId="0" fontId="2" fillId="8" borderId="2" xfId="0" applyNumberFormat="1" applyFont="1" applyFill="1" applyBorder="1" applyAlignment="1">
      <alignment horizontal="center" wrapText="1"/>
    </xf>
    <xf numFmtId="0" fontId="2" fillId="8" borderId="2" xfId="0" applyNumberFormat="1" applyFont="1" applyFill="1" applyBorder="1" applyAlignment="1">
      <alignment horizontal="center"/>
    </xf>
    <xf numFmtId="0" fontId="2" fillId="8" borderId="8" xfId="0" applyNumberFormat="1" applyFont="1" applyFill="1" applyBorder="1" applyAlignment="1">
      <alignment horizontal="center" wrapText="1"/>
    </xf>
    <xf numFmtId="0" fontId="2" fillId="8" borderId="2" xfId="0" applyNumberFormat="1" applyFont="1" applyFill="1" applyBorder="1" applyAlignment="1">
      <alignment horizontal="left" vertical="center" wrapText="1"/>
    </xf>
    <xf numFmtId="0" fontId="4" fillId="9" borderId="2" xfId="0" applyNumberFormat="1" applyFont="1" applyFill="1" applyBorder="1" applyAlignment="1">
      <alignment horizontal="center" vertical="center" wrapText="1"/>
    </xf>
    <xf numFmtId="0" fontId="2" fillId="10" borderId="2" xfId="0" applyNumberFormat="1" applyFont="1" applyFill="1" applyBorder="1" applyAlignment="1">
      <alignment horizontal="center" wrapText="1"/>
    </xf>
    <xf numFmtId="0" fontId="2" fillId="10" borderId="2" xfId="0" applyNumberFormat="1" applyFont="1" applyFill="1" applyBorder="1" applyAlignment="1">
      <alignment horizontal="center"/>
    </xf>
    <xf numFmtId="0" fontId="2" fillId="10" borderId="8" xfId="0" applyNumberFormat="1" applyFont="1" applyFill="1" applyBorder="1" applyAlignment="1">
      <alignment horizontal="center" wrapText="1"/>
    </xf>
    <xf numFmtId="0" fontId="2" fillId="10" borderId="2" xfId="0" applyNumberFormat="1" applyFont="1" applyFill="1" applyBorder="1" applyAlignment="1">
      <alignment vertical="center" wrapText="1"/>
    </xf>
    <xf numFmtId="0" fontId="4" fillId="11" borderId="2" xfId="0" applyNumberFormat="1" applyFont="1" applyFill="1" applyBorder="1" applyAlignment="1">
      <alignment horizontal="center" vertical="center" wrapText="1"/>
    </xf>
    <xf numFmtId="0" fontId="2" fillId="12" borderId="2" xfId="0" applyNumberFormat="1" applyFont="1" applyFill="1" applyBorder="1" applyAlignment="1">
      <alignment horizontal="center" wrapText="1"/>
    </xf>
    <xf numFmtId="0" fontId="2" fillId="12" borderId="2" xfId="0" applyNumberFormat="1" applyFont="1" applyFill="1" applyBorder="1" applyAlignment="1">
      <alignment horizontal="center"/>
    </xf>
    <xf numFmtId="0" fontId="2" fillId="12" borderId="8" xfId="0" applyNumberFormat="1" applyFont="1" applyFill="1" applyBorder="1" applyAlignment="1">
      <alignment horizontal="center" wrapText="1"/>
    </xf>
    <xf numFmtId="0" fontId="2" fillId="12" borderId="2" xfId="0" applyNumberFormat="1" applyFont="1" applyFill="1" applyBorder="1" applyAlignment="1">
      <alignment horizontal="left" vertical="center" wrapText="1"/>
    </xf>
    <xf numFmtId="0" fontId="4" fillId="13" borderId="2" xfId="0" applyNumberFormat="1" applyFont="1" applyFill="1" applyBorder="1" applyAlignment="1">
      <alignment horizontal="center" vertical="center" wrapText="1"/>
    </xf>
    <xf numFmtId="0" fontId="2" fillId="14" borderId="2" xfId="0" applyNumberFormat="1" applyFont="1" applyFill="1" applyBorder="1" applyAlignment="1">
      <alignment horizontal="center" wrapText="1"/>
    </xf>
    <xf numFmtId="0" fontId="2" fillId="14" borderId="2" xfId="0" applyNumberFormat="1" applyFont="1" applyFill="1" applyBorder="1" applyAlignment="1">
      <alignment horizontal="center"/>
    </xf>
    <xf numFmtId="0" fontId="2" fillId="14" borderId="8" xfId="0" applyNumberFormat="1" applyFont="1" applyFill="1" applyBorder="1" applyAlignment="1">
      <alignment horizontal="center" wrapText="1"/>
    </xf>
    <xf numFmtId="0" fontId="2" fillId="14" borderId="2" xfId="0" applyNumberFormat="1" applyFont="1" applyFill="1" applyBorder="1" applyAlignment="1">
      <alignment vertical="center" wrapText="1"/>
    </xf>
    <xf numFmtId="0" fontId="23" fillId="0" borderId="54" xfId="1" applyFont="1" applyBorder="1"/>
    <xf numFmtId="0" fontId="23" fillId="0" borderId="0" xfId="1" applyFont="1" applyBorder="1"/>
    <xf numFmtId="0" fontId="23" fillId="0" borderId="19" xfId="1" applyFont="1" applyBorder="1"/>
    <xf numFmtId="0" fontId="24" fillId="0" borderId="54" xfId="1" applyFont="1" applyBorder="1"/>
    <xf numFmtId="0" fontId="24" fillId="0" borderId="0" xfId="1" applyFont="1" applyBorder="1"/>
    <xf numFmtId="0" fontId="24" fillId="0" borderId="50" xfId="1" applyFont="1" applyBorder="1"/>
    <xf numFmtId="0" fontId="25" fillId="0" borderId="54" xfId="1" applyFont="1" applyBorder="1"/>
    <xf numFmtId="0" fontId="25" fillId="0" borderId="0" xfId="1" applyFont="1" applyBorder="1"/>
    <xf numFmtId="0" fontId="25" fillId="0" borderId="50" xfId="1" applyFont="1" applyBorder="1"/>
    <xf numFmtId="0" fontId="26" fillId="0" borderId="53" xfId="1" applyFont="1" applyBorder="1"/>
    <xf numFmtId="0" fontId="26" fillId="0" borderId="0" xfId="1" applyFont="1" applyBorder="1"/>
    <xf numFmtId="0" fontId="26" fillId="0" borderId="50" xfId="1" applyFont="1" applyBorder="1"/>
    <xf numFmtId="0" fontId="27" fillId="0" borderId="52" xfId="1" applyFont="1" applyBorder="1"/>
    <xf numFmtId="0" fontId="27" fillId="0" borderId="52" xfId="1" applyFont="1" applyBorder="1" applyAlignment="1">
      <alignment horizontal="center"/>
    </xf>
    <xf numFmtId="0" fontId="21" fillId="0" borderId="52" xfId="1" applyFont="1" applyBorder="1" applyAlignment="1">
      <alignment horizontal="center"/>
    </xf>
    <xf numFmtId="2" fontId="2" fillId="0" borderId="2" xfId="0" applyNumberFormat="1" applyFont="1" applyFill="1" applyBorder="1" applyAlignment="1">
      <alignment horizontal="center" vertical="center" wrapText="1"/>
    </xf>
    <xf numFmtId="164" fontId="1" fillId="0" borderId="4" xfId="0" applyNumberFormat="1" applyFont="1" applyFill="1" applyBorder="1" applyAlignment="1">
      <alignment horizontal="center"/>
    </xf>
    <xf numFmtId="164" fontId="1" fillId="0" borderId="6" xfId="0" applyNumberFormat="1" applyFont="1" applyFill="1" applyBorder="1" applyAlignment="1">
      <alignment horizontal="center" wrapText="1"/>
    </xf>
    <xf numFmtId="2" fontId="1" fillId="0" borderId="55" xfId="0" applyNumberFormat="1" applyFont="1" applyFill="1" applyBorder="1" applyAlignment="1">
      <alignment horizontal="center" wrapText="1"/>
    </xf>
    <xf numFmtId="2" fontId="1" fillId="0" borderId="56" xfId="0" applyNumberFormat="1" applyFont="1" applyFill="1" applyBorder="1" applyAlignment="1">
      <alignment horizontal="center" wrapText="1"/>
    </xf>
    <xf numFmtId="2" fontId="1" fillId="0" borderId="57" xfId="0" applyNumberFormat="1" applyFont="1" applyFill="1" applyBorder="1" applyAlignment="1">
      <alignment horizontal="center" wrapText="1"/>
    </xf>
    <xf numFmtId="0" fontId="0" fillId="10" borderId="0" xfId="0" applyNumberFormat="1" applyFont="1" applyFill="1" applyBorder="1" applyAlignment="1">
      <alignment horizontal="center"/>
    </xf>
    <xf numFmtId="0" fontId="0" fillId="8" borderId="0" xfId="0" applyNumberFormat="1" applyFont="1" applyFill="1" applyBorder="1" applyAlignment="1">
      <alignment horizontal="center"/>
    </xf>
    <xf numFmtId="0" fontId="0" fillId="12" borderId="0" xfId="0" applyNumberFormat="1" applyFont="1" applyFill="1" applyBorder="1" applyAlignment="1">
      <alignment horizontal="center"/>
    </xf>
    <xf numFmtId="0" fontId="0" fillId="14"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0" fontId="0" fillId="8" borderId="0" xfId="0" applyNumberFormat="1" applyFont="1" applyFill="1" applyBorder="1" applyAlignment="1">
      <alignment horizontal="center" vertical="center"/>
    </xf>
    <xf numFmtId="164" fontId="1" fillId="0" borderId="0" xfId="0" applyNumberFormat="1" applyFont="1" applyFill="1" applyBorder="1" applyAlignment="1">
      <alignment horizontal="center" wrapText="1"/>
    </xf>
    <xf numFmtId="164" fontId="2" fillId="8" borderId="2" xfId="0" applyNumberFormat="1" applyFont="1" applyFill="1" applyBorder="1" applyAlignment="1">
      <alignment horizontal="center" wrapText="1"/>
    </xf>
    <xf numFmtId="164" fontId="1" fillId="3" borderId="38" xfId="0" applyNumberFormat="1" applyFont="1" applyFill="1" applyBorder="1" applyAlignment="1">
      <alignment horizontal="center"/>
    </xf>
    <xf numFmtId="164" fontId="1" fillId="3" borderId="40" xfId="0" applyNumberFormat="1" applyFont="1" applyFill="1" applyBorder="1" applyAlignment="1">
      <alignment horizontal="center"/>
    </xf>
    <xf numFmtId="164" fontId="1" fillId="3" borderId="40" xfId="0" applyNumberFormat="1" applyFont="1" applyFill="1" applyBorder="1" applyAlignment="1">
      <alignment horizontal="center" wrapText="1"/>
    </xf>
    <xf numFmtId="164" fontId="1" fillId="3" borderId="44" xfId="0" applyNumberFormat="1" applyFont="1" applyFill="1" applyBorder="1" applyAlignment="1">
      <alignment horizontal="center" wrapText="1"/>
    </xf>
    <xf numFmtId="164" fontId="1" fillId="3" borderId="38" xfId="0" applyNumberFormat="1" applyFont="1" applyFill="1" applyBorder="1" applyAlignment="1">
      <alignment horizontal="center" wrapText="1"/>
    </xf>
    <xf numFmtId="164" fontId="2" fillId="8" borderId="8" xfId="0" applyNumberFormat="1" applyFont="1" applyFill="1" applyBorder="1" applyAlignment="1">
      <alignment horizontal="center" wrapText="1"/>
    </xf>
    <xf numFmtId="164" fontId="1" fillId="0" borderId="21" xfId="0" applyNumberFormat="1" applyFont="1" applyFill="1" applyBorder="1" applyAlignment="1">
      <alignment horizontal="center" wrapText="1"/>
    </xf>
    <xf numFmtId="164" fontId="2" fillId="10" borderId="2" xfId="0" applyNumberFormat="1" applyFont="1" applyFill="1" applyBorder="1" applyAlignment="1">
      <alignment horizontal="center" wrapText="1"/>
    </xf>
    <xf numFmtId="164" fontId="2" fillId="10" borderId="8" xfId="0" applyNumberFormat="1" applyFont="1" applyFill="1" applyBorder="1" applyAlignment="1">
      <alignment horizontal="center" wrapText="1"/>
    </xf>
    <xf numFmtId="164" fontId="2" fillId="12" borderId="2" xfId="0" applyNumberFormat="1" applyFont="1" applyFill="1" applyBorder="1" applyAlignment="1">
      <alignment horizontal="center" wrapText="1"/>
    </xf>
    <xf numFmtId="164" fontId="2" fillId="12" borderId="8" xfId="0" applyNumberFormat="1" applyFont="1" applyFill="1" applyBorder="1" applyAlignment="1">
      <alignment horizontal="center" wrapText="1"/>
    </xf>
    <xf numFmtId="164" fontId="2" fillId="14" borderId="2" xfId="0" applyNumberFormat="1" applyFont="1" applyFill="1" applyBorder="1" applyAlignment="1">
      <alignment horizontal="center" wrapText="1"/>
    </xf>
    <xf numFmtId="164" fontId="2" fillId="14" borderId="8" xfId="0" applyNumberFormat="1" applyFont="1" applyFill="1" applyBorder="1" applyAlignment="1">
      <alignment horizontal="center" wrapText="1"/>
    </xf>
    <xf numFmtId="164" fontId="0" fillId="0" borderId="0" xfId="0" applyNumberFormat="1" applyFont="1" applyFill="1" applyBorder="1" applyAlignment="1">
      <alignment horizontal="center"/>
    </xf>
    <xf numFmtId="2" fontId="15" fillId="0" borderId="0" xfId="1" applyNumberFormat="1" applyFont="1" applyAlignment="1">
      <alignment horizontal="center"/>
    </xf>
    <xf numFmtId="2" fontId="15" fillId="0" borderId="0" xfId="1" applyNumberFormat="1" applyFont="1"/>
    <xf numFmtId="0" fontId="1" fillId="0" borderId="0" xfId="0" applyNumberFormat="1" applyFont="1" applyFill="1" applyBorder="1" applyAlignment="1">
      <alignment wrapText="1"/>
    </xf>
    <xf numFmtId="0" fontId="2" fillId="2" borderId="8" xfId="0" applyNumberFormat="1" applyFont="1" applyFill="1" applyBorder="1" applyAlignment="1">
      <alignment horizontal="center" vertical="center" wrapText="1"/>
    </xf>
    <xf numFmtId="0" fontId="1" fillId="0" borderId="0" xfId="0" applyNumberFormat="1" applyFont="1" applyFill="1" applyBorder="1" applyAlignment="1">
      <alignment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horizontal="center" vertical="center" wrapText="1"/>
    </xf>
    <xf numFmtId="164" fontId="1" fillId="0" borderId="6" xfId="0" applyNumberFormat="1" applyFont="1" applyFill="1" applyBorder="1" applyAlignment="1">
      <alignment horizontal="center"/>
    </xf>
    <xf numFmtId="0" fontId="2" fillId="8" borderId="60" xfId="0" applyNumberFormat="1" applyFont="1" applyFill="1" applyBorder="1" applyAlignment="1">
      <alignment horizontal="center" wrapText="1"/>
    </xf>
    <xf numFmtId="0" fontId="2" fillId="8" borderId="61" xfId="0" applyNumberFormat="1" applyFont="1" applyFill="1" applyBorder="1" applyAlignment="1">
      <alignment horizontal="center" wrapText="1"/>
    </xf>
    <xf numFmtId="164" fontId="2" fillId="8" borderId="62" xfId="0" applyNumberFormat="1" applyFont="1" applyFill="1" applyBorder="1" applyAlignment="1">
      <alignment horizontal="center" wrapText="1"/>
    </xf>
    <xf numFmtId="0" fontId="2" fillId="10" borderId="61" xfId="0" applyNumberFormat="1" applyFont="1" applyFill="1" applyBorder="1" applyAlignment="1">
      <alignment horizontal="center" wrapText="1"/>
    </xf>
    <xf numFmtId="164" fontId="2" fillId="10" borderId="62" xfId="0" applyNumberFormat="1" applyFont="1" applyFill="1" applyBorder="1" applyAlignment="1">
      <alignment horizontal="center" wrapText="1"/>
    </xf>
    <xf numFmtId="0" fontId="2" fillId="12" borderId="61" xfId="0" applyNumberFormat="1" applyFont="1" applyFill="1" applyBorder="1" applyAlignment="1">
      <alignment horizontal="center" wrapText="1"/>
    </xf>
    <xf numFmtId="164" fontId="2" fillId="12" borderId="62" xfId="0" applyNumberFormat="1" applyFont="1" applyFill="1" applyBorder="1" applyAlignment="1">
      <alignment horizontal="center" wrapText="1"/>
    </xf>
    <xf numFmtId="0" fontId="2" fillId="14" borderId="61" xfId="0" applyNumberFormat="1" applyFont="1" applyFill="1" applyBorder="1" applyAlignment="1">
      <alignment horizontal="center" wrapText="1"/>
    </xf>
    <xf numFmtId="164" fontId="2" fillId="14" borderId="62" xfId="0" applyNumberFormat="1" applyFont="1" applyFill="1" applyBorder="1" applyAlignment="1">
      <alignment horizontal="center" wrapText="1"/>
    </xf>
    <xf numFmtId="0" fontId="1" fillId="0" borderId="37" xfId="0" applyNumberFormat="1" applyFont="1" applyFill="1" applyBorder="1" applyAlignment="1">
      <alignment horizontal="center"/>
    </xf>
    <xf numFmtId="164" fontId="1" fillId="0" borderId="37" xfId="0" applyNumberFormat="1" applyFont="1" applyFill="1" applyBorder="1" applyAlignment="1">
      <alignment horizontal="center" wrapText="1"/>
    </xf>
    <xf numFmtId="0" fontId="1" fillId="0" borderId="43" xfId="0" applyNumberFormat="1" applyFont="1" applyFill="1" applyBorder="1" applyAlignment="1">
      <alignment horizontal="center"/>
    </xf>
    <xf numFmtId="0" fontId="2" fillId="3" borderId="4" xfId="0" applyNumberFormat="1" applyFont="1" applyFill="1" applyBorder="1" applyAlignment="1">
      <alignment horizontal="center" wrapText="1"/>
    </xf>
    <xf numFmtId="0" fontId="1" fillId="0" borderId="61" xfId="0" applyNumberFormat="1" applyFont="1" applyFill="1" applyBorder="1" applyAlignment="1">
      <alignment horizontal="center"/>
    </xf>
    <xf numFmtId="164" fontId="1" fillId="0" borderId="61" xfId="0" applyNumberFormat="1" applyFont="1" applyFill="1" applyBorder="1" applyAlignment="1">
      <alignment horizontal="center"/>
    </xf>
    <xf numFmtId="164" fontId="1" fillId="0" borderId="61" xfId="0" applyNumberFormat="1" applyFont="1" applyFill="1" applyBorder="1" applyAlignment="1">
      <alignment horizontal="center" wrapText="1"/>
    </xf>
    <xf numFmtId="0" fontId="1" fillId="0" borderId="64" xfId="0" applyNumberFormat="1" applyFont="1" applyFill="1" applyBorder="1" applyAlignment="1">
      <alignment horizontal="center"/>
    </xf>
    <xf numFmtId="164" fontId="1" fillId="0" borderId="64" xfId="0" applyNumberFormat="1" applyFont="1" applyFill="1" applyBorder="1" applyAlignment="1">
      <alignment horizontal="center"/>
    </xf>
    <xf numFmtId="0" fontId="1" fillId="0" borderId="7" xfId="0" applyNumberFormat="1" applyFont="1" applyFill="1" applyBorder="1" applyAlignment="1">
      <alignment horizontal="center"/>
    </xf>
    <xf numFmtId="0" fontId="2" fillId="3" borderId="38" xfId="0" applyNumberFormat="1" applyFont="1" applyFill="1" applyBorder="1" applyAlignment="1">
      <alignment horizontal="center" wrapText="1"/>
    </xf>
    <xf numFmtId="0" fontId="2" fillId="3" borderId="44" xfId="0" applyNumberFormat="1" applyFont="1" applyFill="1" applyBorder="1" applyAlignment="1">
      <alignment horizontal="center" wrapText="1"/>
    </xf>
    <xf numFmtId="0" fontId="2" fillId="3" borderId="65" xfId="0" applyNumberFormat="1" applyFont="1" applyFill="1" applyBorder="1" applyAlignment="1">
      <alignment horizontal="center" wrapText="1"/>
    </xf>
    <xf numFmtId="0" fontId="2" fillId="3" borderId="51" xfId="0" applyNumberFormat="1" applyFont="1" applyFill="1" applyBorder="1" applyAlignment="1">
      <alignment horizontal="center" wrapText="1"/>
    </xf>
    <xf numFmtId="164" fontId="1" fillId="0" borderId="3" xfId="0" applyNumberFormat="1" applyFont="1" applyFill="1" applyBorder="1" applyAlignment="1">
      <alignment horizontal="center" wrapText="1"/>
    </xf>
    <xf numFmtId="0" fontId="1" fillId="4" borderId="46" xfId="0" applyNumberFormat="1" applyFont="1" applyFill="1" applyBorder="1" applyAlignment="1">
      <alignment horizontal="center" vertical="center" wrapText="1"/>
    </xf>
    <xf numFmtId="0" fontId="1" fillId="8" borderId="46" xfId="0" applyNumberFormat="1" applyFont="1" applyFill="1" applyBorder="1" applyAlignment="1">
      <alignment vertical="center" wrapText="1"/>
    </xf>
    <xf numFmtId="0" fontId="1" fillId="4" borderId="46" xfId="0" applyNumberFormat="1" applyFont="1" applyFill="1" applyBorder="1" applyAlignment="1">
      <alignment vertical="center" wrapText="1"/>
    </xf>
    <xf numFmtId="0" fontId="1" fillId="0" borderId="36" xfId="0" applyNumberFormat="1" applyFont="1" applyFill="1" applyBorder="1" applyAlignment="1">
      <alignment horizontal="center"/>
    </xf>
    <xf numFmtId="0" fontId="2" fillId="10" borderId="14" xfId="0" applyNumberFormat="1" applyFont="1" applyFill="1" applyBorder="1" applyAlignment="1">
      <alignment horizontal="center"/>
    </xf>
    <xf numFmtId="0" fontId="2" fillId="12" borderId="14" xfId="0" applyNumberFormat="1" applyFont="1" applyFill="1" applyBorder="1" applyAlignment="1">
      <alignment horizontal="center"/>
    </xf>
    <xf numFmtId="0" fontId="2" fillId="14" borderId="14" xfId="0" applyNumberFormat="1" applyFont="1" applyFill="1" applyBorder="1" applyAlignment="1">
      <alignment horizontal="center"/>
    </xf>
    <xf numFmtId="0" fontId="2" fillId="8" borderId="77" xfId="0" applyNumberFormat="1" applyFont="1" applyFill="1" applyBorder="1" applyAlignment="1">
      <alignment horizontal="center" wrapText="1"/>
    </xf>
    <xf numFmtId="0" fontId="2" fillId="8" borderId="78" xfId="0" applyNumberFormat="1" applyFont="1" applyFill="1" applyBorder="1" applyAlignment="1">
      <alignment horizontal="center"/>
    </xf>
    <xf numFmtId="0" fontId="2" fillId="0" borderId="79" xfId="0" applyNumberFormat="1" applyFont="1" applyFill="1" applyBorder="1" applyAlignment="1">
      <alignment horizontal="center" wrapText="1"/>
    </xf>
    <xf numFmtId="0" fontId="2" fillId="0" borderId="81" xfId="0" applyNumberFormat="1" applyFont="1" applyFill="1" applyBorder="1" applyAlignment="1">
      <alignment horizontal="center" wrapText="1"/>
    </xf>
    <xf numFmtId="0" fontId="1" fillId="4" borderId="68" xfId="0" applyNumberFormat="1" applyFont="1" applyFill="1" applyBorder="1" applyAlignment="1">
      <alignment horizontal="center" vertical="center" wrapText="1"/>
    </xf>
    <xf numFmtId="0" fontId="1" fillId="4" borderId="83" xfId="0" applyNumberFormat="1" applyFont="1" applyFill="1" applyBorder="1" applyAlignment="1">
      <alignment vertical="center" wrapText="1"/>
    </xf>
    <xf numFmtId="0" fontId="1" fillId="0" borderId="17" xfId="0" applyNumberFormat="1" applyFont="1" applyFill="1" applyBorder="1" applyAlignment="1">
      <alignment horizontal="center" vertical="center" wrapText="1"/>
    </xf>
    <xf numFmtId="0" fontId="2" fillId="8" borderId="25" xfId="0" applyNumberFormat="1" applyFont="1" applyFill="1" applyBorder="1" applyAlignment="1">
      <alignment horizontal="center" wrapText="1"/>
    </xf>
    <xf numFmtId="0" fontId="2" fillId="8" borderId="34" xfId="0" applyNumberFormat="1" applyFont="1" applyFill="1" applyBorder="1" applyAlignment="1">
      <alignment horizontal="center"/>
    </xf>
    <xf numFmtId="0" fontId="1" fillId="4" borderId="83" xfId="0" applyNumberFormat="1" applyFont="1" applyFill="1" applyBorder="1" applyAlignment="1">
      <alignment horizontal="center" vertical="center" wrapText="1"/>
    </xf>
    <xf numFmtId="0" fontId="2" fillId="10" borderId="77" xfId="0" applyNumberFormat="1" applyFont="1" applyFill="1" applyBorder="1" applyAlignment="1">
      <alignment horizontal="center" wrapText="1"/>
    </xf>
    <xf numFmtId="0" fontId="2" fillId="10" borderId="78" xfId="0" applyNumberFormat="1" applyFont="1" applyFill="1" applyBorder="1" applyAlignment="1">
      <alignment horizontal="center"/>
    </xf>
    <xf numFmtId="0" fontId="2" fillId="10" borderId="87" xfId="0" applyNumberFormat="1" applyFont="1" applyFill="1" applyBorder="1" applyAlignment="1">
      <alignment horizontal="center" wrapText="1"/>
    </xf>
    <xf numFmtId="0" fontId="2" fillId="12" borderId="77" xfId="0" applyNumberFormat="1" applyFont="1" applyFill="1" applyBorder="1" applyAlignment="1">
      <alignment horizontal="center" wrapText="1"/>
    </xf>
    <xf numFmtId="0" fontId="2" fillId="12" borderId="78" xfId="0" applyNumberFormat="1" applyFont="1" applyFill="1" applyBorder="1" applyAlignment="1">
      <alignment horizontal="center"/>
    </xf>
    <xf numFmtId="0" fontId="2" fillId="12" borderId="87" xfId="0" applyNumberFormat="1" applyFont="1" applyFill="1" applyBorder="1" applyAlignment="1">
      <alignment horizontal="center" wrapText="1"/>
    </xf>
    <xf numFmtId="0" fontId="2" fillId="14" borderId="77" xfId="0" applyNumberFormat="1" applyFont="1" applyFill="1" applyBorder="1" applyAlignment="1">
      <alignment horizontal="center" wrapText="1"/>
    </xf>
    <xf numFmtId="0" fontId="2" fillId="14" borderId="78" xfId="0" applyNumberFormat="1" applyFont="1" applyFill="1" applyBorder="1" applyAlignment="1">
      <alignment horizontal="center"/>
    </xf>
    <xf numFmtId="0" fontId="2" fillId="14" borderId="87" xfId="0" applyNumberFormat="1" applyFont="1" applyFill="1" applyBorder="1" applyAlignment="1">
      <alignment horizontal="center" wrapText="1"/>
    </xf>
    <xf numFmtId="0" fontId="2" fillId="0" borderId="88" xfId="0" applyNumberFormat="1" applyFont="1" applyFill="1" applyBorder="1" applyAlignment="1">
      <alignment horizontal="center" wrapText="1"/>
    </xf>
    <xf numFmtId="0" fontId="2" fillId="0" borderId="89" xfId="0" applyNumberFormat="1" applyFont="1" applyFill="1" applyBorder="1" applyAlignment="1">
      <alignment horizontal="center" wrapText="1"/>
    </xf>
    <xf numFmtId="0" fontId="1" fillId="0" borderId="90" xfId="0" applyNumberFormat="1" applyFont="1" applyFill="1" applyBorder="1" applyAlignment="1">
      <alignment horizontal="center"/>
    </xf>
    <xf numFmtId="164" fontId="1" fillId="0" borderId="91" xfId="0" applyNumberFormat="1" applyFont="1" applyFill="1" applyBorder="1" applyAlignment="1">
      <alignment horizontal="center" wrapText="1"/>
    </xf>
    <xf numFmtId="0" fontId="1" fillId="0" borderId="20" xfId="0" applyNumberFormat="1" applyFont="1" applyFill="1" applyBorder="1" applyAlignment="1">
      <alignment horizontal="center" vertical="center" wrapText="1"/>
    </xf>
    <xf numFmtId="0" fontId="2" fillId="8" borderId="93" xfId="0" applyNumberFormat="1" applyFont="1" applyFill="1" applyBorder="1" applyAlignment="1">
      <alignment horizontal="center" wrapText="1"/>
    </xf>
    <xf numFmtId="164" fontId="2" fillId="8" borderId="94" xfId="0" applyNumberFormat="1" applyFont="1" applyFill="1" applyBorder="1" applyAlignment="1">
      <alignment horizontal="center" wrapText="1"/>
    </xf>
    <xf numFmtId="164" fontId="1" fillId="0" borderId="63" xfId="0" applyNumberFormat="1" applyFont="1" applyFill="1" applyBorder="1" applyAlignment="1">
      <alignment horizontal="center"/>
    </xf>
    <xf numFmtId="164" fontId="1" fillId="0" borderId="62" xfId="0" applyNumberFormat="1" applyFont="1" applyFill="1" applyBorder="1" applyAlignment="1">
      <alignment horizontal="center" wrapText="1"/>
    </xf>
    <xf numFmtId="164" fontId="1" fillId="0" borderId="40" xfId="0" applyNumberFormat="1" applyFont="1" applyFill="1" applyBorder="1" applyAlignment="1">
      <alignment horizontal="center" wrapText="1"/>
    </xf>
    <xf numFmtId="164" fontId="1" fillId="0" borderId="62" xfId="0" applyNumberFormat="1" applyFont="1" applyFill="1" applyBorder="1" applyAlignment="1">
      <alignment horizontal="center"/>
    </xf>
    <xf numFmtId="164" fontId="1" fillId="0" borderId="40" xfId="0" applyNumberFormat="1" applyFont="1" applyFill="1" applyBorder="1" applyAlignment="1">
      <alignment horizontal="center"/>
    </xf>
    <xf numFmtId="164" fontId="1" fillId="0" borderId="44" xfId="0" applyNumberFormat="1" applyFont="1" applyFill="1" applyBorder="1" applyAlignment="1">
      <alignment horizontal="center" wrapText="1"/>
    </xf>
    <xf numFmtId="0" fontId="2" fillId="14" borderId="4" xfId="0" applyNumberFormat="1" applyFont="1" applyFill="1" applyBorder="1" applyAlignment="1">
      <alignment horizontal="center" wrapText="1"/>
    </xf>
    <xf numFmtId="164" fontId="2" fillId="14" borderId="4" xfId="0" applyNumberFormat="1" applyFont="1" applyFill="1" applyBorder="1" applyAlignment="1">
      <alignment horizontal="center" wrapText="1"/>
    </xf>
    <xf numFmtId="164" fontId="1" fillId="0" borderId="38" xfId="0" applyNumberFormat="1" applyFont="1" applyFill="1" applyBorder="1" applyAlignment="1">
      <alignment horizontal="center" wrapText="1"/>
    </xf>
    <xf numFmtId="164" fontId="2" fillId="10" borderId="58" xfId="0" applyNumberFormat="1" applyFont="1" applyFill="1" applyBorder="1" applyAlignment="1">
      <alignment horizontal="center" wrapText="1"/>
    </xf>
    <xf numFmtId="164" fontId="2" fillId="12" borderId="58" xfId="0" applyNumberFormat="1" applyFont="1" applyFill="1" applyBorder="1" applyAlignment="1">
      <alignment horizontal="center" wrapText="1"/>
    </xf>
    <xf numFmtId="0" fontId="2" fillId="8" borderId="35" xfId="0" applyNumberFormat="1" applyFont="1" applyFill="1" applyBorder="1" applyAlignment="1">
      <alignment horizontal="center"/>
    </xf>
    <xf numFmtId="0" fontId="9" fillId="0" borderId="39" xfId="0" applyNumberFormat="1" applyFont="1" applyFill="1" applyBorder="1" applyAlignment="1">
      <alignment horizontal="left" wrapText="1"/>
    </xf>
    <xf numFmtId="0" fontId="2" fillId="8" borderId="95" xfId="0" applyNumberFormat="1" applyFont="1" applyFill="1" applyBorder="1" applyAlignment="1">
      <alignment horizontal="center"/>
    </xf>
    <xf numFmtId="0" fontId="9" fillId="0" borderId="41" xfId="0" applyNumberFormat="1" applyFont="1" applyFill="1" applyBorder="1" applyAlignment="1">
      <alignment horizontal="left" wrapText="1"/>
    </xf>
    <xf numFmtId="0" fontId="2" fillId="10" borderId="95" xfId="0" applyNumberFormat="1" applyFont="1" applyFill="1" applyBorder="1" applyAlignment="1">
      <alignment horizontal="center"/>
    </xf>
    <xf numFmtId="0" fontId="2" fillId="12" borderId="95" xfId="0" applyNumberFormat="1" applyFont="1" applyFill="1" applyBorder="1" applyAlignment="1">
      <alignment horizontal="center"/>
    </xf>
    <xf numFmtId="0" fontId="2" fillId="14" borderId="95" xfId="0" applyNumberFormat="1" applyFont="1" applyFill="1" applyBorder="1" applyAlignment="1">
      <alignment horizontal="center"/>
    </xf>
    <xf numFmtId="2" fontId="15" fillId="0" borderId="53" xfId="1" applyNumberFormat="1" applyFont="1" applyBorder="1" applyAlignment="1" applyProtection="1">
      <alignment horizontal="center"/>
      <protection locked="0"/>
    </xf>
    <xf numFmtId="2" fontId="15" fillId="0" borderId="0" xfId="1" applyNumberFormat="1" applyFont="1" applyBorder="1" applyAlignment="1" applyProtection="1">
      <alignment horizontal="center"/>
      <protection locked="0"/>
    </xf>
    <xf numFmtId="2" fontId="15" fillId="0" borderId="50" xfId="1" applyNumberFormat="1" applyFont="1" applyBorder="1" applyAlignment="1" applyProtection="1">
      <alignment horizontal="center"/>
      <protection locked="0"/>
    </xf>
    <xf numFmtId="2" fontId="15" fillId="0" borderId="54" xfId="1" applyNumberFormat="1" applyFont="1" applyBorder="1" applyAlignment="1" applyProtection="1">
      <alignment horizontal="center"/>
      <protection locked="0"/>
    </xf>
    <xf numFmtId="2" fontId="15" fillId="0" borderId="19" xfId="1" applyNumberFormat="1" applyFont="1" applyBorder="1" applyAlignment="1" applyProtection="1">
      <alignment horizontal="center"/>
      <protection locked="0"/>
    </xf>
    <xf numFmtId="0" fontId="22" fillId="6" borderId="0" xfId="0" applyFont="1" applyFill="1" applyAlignment="1" applyProtection="1">
      <alignment horizontal="left" vertical="top"/>
    </xf>
    <xf numFmtId="0" fontId="1" fillId="0" borderId="0" xfId="0" applyNumberFormat="1" applyFont="1" applyFill="1" applyBorder="1" applyAlignment="1">
      <alignment wrapText="1"/>
    </xf>
    <xf numFmtId="0" fontId="16" fillId="17" borderId="0" xfId="1" applyFont="1" applyFill="1"/>
    <xf numFmtId="0" fontId="16" fillId="17" borderId="0" xfId="1" applyFont="1" applyFill="1" applyBorder="1"/>
    <xf numFmtId="0" fontId="16" fillId="17" borderId="19" xfId="1" applyFont="1" applyFill="1" applyBorder="1"/>
    <xf numFmtId="0" fontId="15" fillId="17" borderId="0" xfId="1" applyFont="1" applyFill="1" applyAlignment="1">
      <alignment horizontal="center"/>
    </xf>
    <xf numFmtId="0" fontId="15" fillId="17" borderId="0" xfId="1" applyFont="1" applyFill="1"/>
    <xf numFmtId="0" fontId="15" fillId="17" borderId="19" xfId="1" applyFont="1" applyFill="1" applyBorder="1"/>
    <xf numFmtId="0" fontId="0" fillId="0" borderId="0" xfId="0" applyNumberFormat="1" applyFont="1" applyFill="1" applyBorder="1" applyAlignment="1">
      <alignment wrapText="1"/>
    </xf>
    <xf numFmtId="0" fontId="5" fillId="3" borderId="35" xfId="0" applyNumberFormat="1" applyFont="1" applyFill="1" applyBorder="1" applyAlignment="1">
      <alignment horizontal="right" vertical="top" wrapText="1"/>
    </xf>
    <xf numFmtId="0" fontId="5" fillId="3" borderId="39" xfId="0" applyNumberFormat="1" applyFont="1" applyFill="1" applyBorder="1" applyAlignment="1">
      <alignment horizontal="right" vertical="top" wrapText="1"/>
    </xf>
    <xf numFmtId="0" fontId="1" fillId="0" borderId="0" xfId="0" applyNumberFormat="1" applyFont="1" applyFill="1" applyBorder="1" applyAlignment="1">
      <alignment vertical="top" wrapText="1"/>
    </xf>
    <xf numFmtId="0" fontId="1" fillId="3" borderId="41" xfId="0" applyNumberFormat="1" applyFont="1" applyFill="1" applyBorder="1" applyAlignment="1">
      <alignment vertical="top" wrapText="1"/>
    </xf>
    <xf numFmtId="0" fontId="5" fillId="3" borderId="41" xfId="0" applyNumberFormat="1" applyFont="1" applyFill="1" applyBorder="1" applyAlignment="1">
      <alignment horizontal="right" vertical="top" wrapText="1"/>
    </xf>
    <xf numFmtId="0" fontId="0" fillId="0" borderId="0" xfId="0" applyNumberFormat="1" applyFont="1" applyFill="1" applyBorder="1" applyAlignment="1">
      <alignment vertical="top"/>
    </xf>
    <xf numFmtId="49" fontId="1" fillId="0" borderId="29" xfId="0" applyNumberFormat="1" applyFont="1" applyFill="1" applyBorder="1" applyAlignment="1">
      <alignment vertical="center" wrapText="1"/>
    </xf>
    <xf numFmtId="49" fontId="1" fillId="0" borderId="24" xfId="0" applyNumberFormat="1" applyFont="1" applyFill="1" applyBorder="1" applyAlignment="1">
      <alignment vertical="center" wrapText="1"/>
    </xf>
    <xf numFmtId="49" fontId="1" fillId="0" borderId="26" xfId="0" applyNumberFormat="1" applyFont="1" applyFill="1" applyBorder="1" applyAlignment="1">
      <alignment vertical="center" wrapText="1"/>
    </xf>
    <xf numFmtId="15" fontId="1" fillId="0" borderId="26" xfId="0" applyNumberFormat="1" applyFont="1" applyFill="1" applyBorder="1" applyAlignment="1">
      <alignment horizontal="left" vertical="center" wrapText="1"/>
    </xf>
    <xf numFmtId="0" fontId="16" fillId="0" borderId="0" xfId="1" applyFont="1" applyAlignment="1">
      <alignment horizontal="left"/>
    </xf>
    <xf numFmtId="14" fontId="16" fillId="0" borderId="0" xfId="1" applyNumberFormat="1" applyFont="1" applyAlignment="1" applyProtection="1">
      <alignment horizontal="left"/>
      <protection locked="0"/>
    </xf>
    <xf numFmtId="0" fontId="2" fillId="8" borderId="11" xfId="0" applyFont="1" applyFill="1" applyBorder="1" applyAlignment="1">
      <alignment horizontal="center" wrapText="1"/>
    </xf>
    <xf numFmtId="0" fontId="2" fillId="8" borderId="13" xfId="0" applyFont="1" applyFill="1" applyBorder="1" applyAlignment="1">
      <alignment horizontal="center" wrapText="1"/>
    </xf>
    <xf numFmtId="0" fontId="2" fillId="8" borderId="12" xfId="0" applyFont="1" applyFill="1" applyBorder="1" applyAlignment="1">
      <alignment horizontal="center" wrapText="1"/>
    </xf>
    <xf numFmtId="2" fontId="12" fillId="8" borderId="4" xfId="0" applyNumberFormat="1" applyFont="1" applyFill="1" applyBorder="1" applyAlignment="1">
      <alignment horizontal="center" vertical="center"/>
    </xf>
    <xf numFmtId="2" fontId="12" fillId="8" borderId="6" xfId="0" applyNumberFormat="1" applyFont="1" applyFill="1" applyBorder="1" applyAlignment="1">
      <alignment horizontal="center" vertical="center"/>
    </xf>
    <xf numFmtId="2" fontId="12" fillId="8" borderId="8" xfId="0" applyNumberFormat="1" applyFont="1" applyFill="1" applyBorder="1" applyAlignment="1">
      <alignment horizontal="center" vertical="center"/>
    </xf>
    <xf numFmtId="2" fontId="12" fillId="10" borderId="4" xfId="0" applyNumberFormat="1" applyFont="1" applyFill="1" applyBorder="1" applyAlignment="1">
      <alignment horizontal="center" vertical="center"/>
    </xf>
    <xf numFmtId="2" fontId="12" fillId="10" borderId="6" xfId="0" applyNumberFormat="1" applyFont="1" applyFill="1" applyBorder="1" applyAlignment="1">
      <alignment horizontal="center" vertical="center"/>
    </xf>
    <xf numFmtId="2" fontId="12" fillId="10" borderId="8" xfId="0" applyNumberFormat="1" applyFont="1" applyFill="1" applyBorder="1" applyAlignment="1">
      <alignment horizontal="center" vertical="center"/>
    </xf>
    <xf numFmtId="0" fontId="2" fillId="8" borderId="14"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10" xfId="0" applyNumberFormat="1" applyFont="1" applyFill="1" applyBorder="1" applyAlignment="1">
      <alignment horizontal="center" vertical="center" wrapText="1"/>
    </xf>
    <xf numFmtId="0" fontId="2" fillId="12" borderId="10" xfId="0" applyFont="1" applyFill="1" applyBorder="1" applyAlignment="1">
      <alignment horizontal="center" wrapText="1"/>
    </xf>
    <xf numFmtId="0" fontId="2" fillId="12" borderId="1" xfId="0" applyFont="1" applyFill="1" applyBorder="1" applyAlignment="1">
      <alignment horizontal="center" wrapText="1"/>
    </xf>
    <xf numFmtId="0" fontId="2" fillId="12" borderId="9" xfId="0" applyFont="1" applyFill="1" applyBorder="1" applyAlignment="1">
      <alignment horizontal="center" wrapText="1"/>
    </xf>
    <xf numFmtId="0" fontId="2" fillId="12" borderId="11" xfId="0" applyFont="1" applyFill="1" applyBorder="1" applyAlignment="1">
      <alignment horizontal="center" wrapText="1"/>
    </xf>
    <xf numFmtId="0" fontId="2" fillId="12" borderId="13" xfId="0" applyFont="1" applyFill="1" applyBorder="1" applyAlignment="1">
      <alignment horizontal="center" wrapText="1"/>
    </xf>
    <xf numFmtId="0" fontId="2" fillId="12" borderId="12" xfId="0" applyFont="1" applyFill="1" applyBorder="1" applyAlignment="1">
      <alignment horizontal="center" wrapText="1"/>
    </xf>
    <xf numFmtId="0" fontId="2" fillId="10" borderId="10" xfId="0" applyFont="1" applyFill="1" applyBorder="1" applyAlignment="1">
      <alignment horizontal="center" wrapText="1"/>
    </xf>
    <xf numFmtId="0" fontId="2" fillId="10" borderId="1" xfId="0" applyFont="1" applyFill="1" applyBorder="1" applyAlignment="1">
      <alignment horizontal="center" wrapText="1"/>
    </xf>
    <xf numFmtId="0" fontId="2" fillId="10" borderId="9" xfId="0" applyFont="1" applyFill="1" applyBorder="1" applyAlignment="1">
      <alignment horizontal="center" wrapText="1"/>
    </xf>
    <xf numFmtId="0" fontId="2" fillId="10" borderId="11" xfId="0" applyFont="1" applyFill="1" applyBorder="1" applyAlignment="1">
      <alignment horizontal="center" wrapText="1"/>
    </xf>
    <xf numFmtId="0" fontId="2" fillId="10" borderId="13" xfId="0" applyFont="1" applyFill="1" applyBorder="1" applyAlignment="1">
      <alignment horizontal="center" wrapText="1"/>
    </xf>
    <xf numFmtId="0" fontId="2" fillId="10" borderId="12" xfId="0" applyFont="1" applyFill="1" applyBorder="1" applyAlignment="1">
      <alignment horizontal="center" wrapText="1"/>
    </xf>
    <xf numFmtId="0" fontId="2" fillId="8" borderId="10" xfId="0" applyFont="1" applyFill="1" applyBorder="1" applyAlignment="1">
      <alignment horizontal="center" wrapText="1"/>
    </xf>
    <xf numFmtId="0" fontId="2" fillId="8" borderId="1" xfId="0" applyFont="1" applyFill="1" applyBorder="1" applyAlignment="1">
      <alignment horizontal="center" wrapText="1"/>
    </xf>
    <xf numFmtId="0" fontId="2" fillId="8" borderId="9" xfId="0" applyFont="1" applyFill="1" applyBorder="1" applyAlignment="1">
      <alignment horizontal="center" wrapText="1"/>
    </xf>
    <xf numFmtId="0" fontId="2" fillId="10" borderId="14" xfId="0" applyNumberFormat="1" applyFont="1" applyFill="1" applyBorder="1" applyAlignment="1">
      <alignment horizontal="center" vertical="center" wrapText="1"/>
    </xf>
    <xf numFmtId="0" fontId="2" fillId="10" borderId="3" xfId="0" applyNumberFormat="1" applyFont="1" applyFill="1" applyBorder="1" applyAlignment="1">
      <alignment horizontal="center" vertical="center" wrapText="1"/>
    </xf>
    <xf numFmtId="0" fontId="2" fillId="10" borderId="10" xfId="0" applyNumberFormat="1" applyFont="1" applyFill="1" applyBorder="1" applyAlignment="1">
      <alignment horizontal="center" vertical="center" wrapText="1"/>
    </xf>
    <xf numFmtId="0" fontId="1" fillId="0" borderId="4" xfId="0" applyNumberFormat="1" applyFont="1" applyFill="1" applyBorder="1" applyAlignment="1">
      <alignment horizontal="left" vertical="center"/>
    </xf>
    <xf numFmtId="0" fontId="1" fillId="0" borderId="7" xfId="0" applyNumberFormat="1" applyFont="1" applyFill="1" applyBorder="1" applyAlignment="1">
      <alignment horizontal="left" vertical="center"/>
    </xf>
    <xf numFmtId="0" fontId="1" fillId="0" borderId="9" xfId="0" applyNumberFormat="1" applyFont="1" applyFill="1" applyBorder="1" applyAlignment="1">
      <alignment horizontal="left" vertical="center"/>
    </xf>
    <xf numFmtId="2" fontId="12" fillId="12" borderId="4" xfId="0" applyNumberFormat="1" applyFont="1" applyFill="1" applyBorder="1" applyAlignment="1">
      <alignment horizontal="center" vertical="center"/>
    </xf>
    <xf numFmtId="2" fontId="12" fillId="12" borderId="6" xfId="0" applyNumberFormat="1" applyFont="1" applyFill="1" applyBorder="1" applyAlignment="1">
      <alignment horizontal="center" vertical="center"/>
    </xf>
    <xf numFmtId="2" fontId="12" fillId="12" borderId="8" xfId="0" applyNumberFormat="1" applyFont="1" applyFill="1" applyBorder="1" applyAlignment="1">
      <alignment horizontal="center" vertical="center"/>
    </xf>
    <xf numFmtId="0" fontId="2" fillId="14" borderId="14" xfId="0" applyNumberFormat="1" applyFont="1" applyFill="1" applyBorder="1" applyAlignment="1">
      <alignment horizontal="center" vertical="center" wrapText="1"/>
    </xf>
    <xf numFmtId="0" fontId="2" fillId="14" borderId="3" xfId="0" applyNumberFormat="1" applyFont="1" applyFill="1" applyBorder="1" applyAlignment="1">
      <alignment horizontal="center" vertical="center" wrapText="1"/>
    </xf>
    <xf numFmtId="0" fontId="2" fillId="14" borderId="10" xfId="0" applyNumberFormat="1" applyFont="1" applyFill="1" applyBorder="1" applyAlignment="1">
      <alignment horizontal="center" vertical="center" wrapText="1"/>
    </xf>
    <xf numFmtId="0" fontId="1" fillId="4" borderId="11" xfId="0" applyNumberFormat="1" applyFont="1" applyFill="1" applyBorder="1" applyAlignment="1">
      <alignment horizontal="center" wrapText="1"/>
    </xf>
    <xf numFmtId="0" fontId="1" fillId="4" borderId="1" xfId="0" applyNumberFormat="1" applyFont="1" applyFill="1" applyBorder="1" applyAlignment="1">
      <alignment horizontal="center" wrapText="1"/>
    </xf>
    <xf numFmtId="0" fontId="1" fillId="4" borderId="12" xfId="0" applyNumberFormat="1" applyFont="1" applyFill="1" applyBorder="1" applyAlignment="1">
      <alignment horizontal="center" wrapText="1"/>
    </xf>
    <xf numFmtId="0" fontId="2" fillId="14" borderId="10" xfId="0" applyFont="1" applyFill="1" applyBorder="1" applyAlignment="1">
      <alignment horizontal="center" wrapText="1"/>
    </xf>
    <xf numFmtId="0" fontId="2" fillId="14" borderId="1" xfId="0" applyFont="1" applyFill="1" applyBorder="1" applyAlignment="1">
      <alignment horizontal="center" wrapText="1"/>
    </xf>
    <xf numFmtId="0" fontId="2" fillId="14" borderId="9" xfId="0" applyFont="1" applyFill="1" applyBorder="1" applyAlignment="1">
      <alignment horizontal="center" wrapText="1"/>
    </xf>
    <xf numFmtId="2" fontId="12" fillId="14" borderId="4" xfId="0" applyNumberFormat="1" applyFont="1" applyFill="1" applyBorder="1" applyAlignment="1">
      <alignment horizontal="center" vertical="center"/>
    </xf>
    <xf numFmtId="2" fontId="12" fillId="14" borderId="6" xfId="0" applyNumberFormat="1" applyFont="1" applyFill="1" applyBorder="1" applyAlignment="1">
      <alignment horizontal="center" vertical="center"/>
    </xf>
    <xf numFmtId="2" fontId="12" fillId="14" borderId="8" xfId="0" applyNumberFormat="1" applyFont="1" applyFill="1" applyBorder="1" applyAlignment="1">
      <alignment horizontal="center" vertical="center"/>
    </xf>
    <xf numFmtId="0" fontId="2" fillId="12" borderId="1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2" fillId="0" borderId="3" xfId="0" applyFont="1" applyBorder="1" applyAlignment="1">
      <alignment wrapText="1"/>
    </xf>
    <xf numFmtId="0" fontId="2" fillId="0" borderId="7" xfId="0" applyFont="1" applyBorder="1" applyAlignment="1">
      <alignment wrapText="1"/>
    </xf>
    <xf numFmtId="0" fontId="2" fillId="0" borderId="14" xfId="0" applyFont="1" applyBorder="1" applyAlignment="1">
      <alignment wrapText="1"/>
    </xf>
    <xf numFmtId="0" fontId="2" fillId="0" borderId="15" xfId="0" applyFont="1" applyBorder="1" applyAlignment="1">
      <alignment wrapText="1"/>
    </xf>
    <xf numFmtId="0" fontId="8" fillId="0" borderId="3" xfId="0" applyFont="1" applyBorder="1" applyAlignment="1">
      <alignment wrapText="1"/>
    </xf>
    <xf numFmtId="0" fontId="8" fillId="0" borderId="14" xfId="0" applyFont="1" applyBorder="1" applyAlignment="1">
      <alignment wrapText="1"/>
    </xf>
    <xf numFmtId="0" fontId="1" fillId="0" borderId="15" xfId="0" applyNumberFormat="1" applyFont="1" applyFill="1" applyBorder="1" applyAlignment="1">
      <alignment horizontal="left" vertical="center"/>
    </xf>
    <xf numFmtId="0" fontId="1" fillId="0" borderId="6" xfId="0" applyNumberFormat="1" applyFont="1" applyFill="1" applyBorder="1" applyAlignment="1">
      <alignment horizontal="left" vertical="center"/>
    </xf>
    <xf numFmtId="0" fontId="1" fillId="4" borderId="45" xfId="0" applyNumberFormat="1" applyFont="1" applyFill="1" applyBorder="1" applyAlignment="1">
      <alignment horizontal="center" wrapText="1"/>
    </xf>
    <xf numFmtId="0" fontId="1" fillId="4" borderId="46" xfId="0" applyNumberFormat="1" applyFont="1" applyFill="1" applyBorder="1" applyAlignment="1">
      <alignment horizontal="center" wrapText="1"/>
    </xf>
    <xf numFmtId="0" fontId="1" fillId="4" borderId="47" xfId="0" applyNumberFormat="1" applyFont="1" applyFill="1" applyBorder="1" applyAlignment="1">
      <alignment horizontal="center" wrapText="1"/>
    </xf>
    <xf numFmtId="0" fontId="2" fillId="8" borderId="49" xfId="0" applyNumberFormat="1" applyFont="1" applyFill="1" applyBorder="1" applyAlignment="1">
      <alignment horizontal="center" vertical="center" wrapText="1"/>
    </xf>
    <xf numFmtId="0" fontId="2" fillId="8" borderId="48" xfId="0" applyNumberFormat="1" applyFont="1" applyFill="1" applyBorder="1" applyAlignment="1">
      <alignment horizontal="center" vertical="center" wrapText="1"/>
    </xf>
    <xf numFmtId="0" fontId="1" fillId="4" borderId="10" xfId="0" applyNumberFormat="1" applyFont="1" applyFill="1" applyBorder="1" applyAlignment="1">
      <alignment horizontal="center" wrapText="1"/>
    </xf>
    <xf numFmtId="0" fontId="1" fillId="4" borderId="9" xfId="0" applyNumberFormat="1" applyFont="1" applyFill="1" applyBorder="1" applyAlignment="1">
      <alignment horizontal="center" wrapText="1"/>
    </xf>
    <xf numFmtId="0" fontId="2" fillId="14" borderId="11" xfId="0" applyFont="1" applyFill="1" applyBorder="1" applyAlignment="1">
      <alignment horizontal="center" wrapText="1"/>
    </xf>
    <xf numFmtId="0" fontId="2" fillId="14" borderId="13" xfId="0" applyFont="1" applyFill="1" applyBorder="1" applyAlignment="1">
      <alignment horizontal="center" wrapText="1"/>
    </xf>
    <xf numFmtId="0" fontId="2" fillId="14" borderId="12" xfId="0" applyFont="1" applyFill="1" applyBorder="1" applyAlignment="1">
      <alignment horizontal="center" wrapText="1"/>
    </xf>
    <xf numFmtId="0" fontId="1" fillId="15" borderId="16" xfId="0" applyFont="1" applyFill="1" applyBorder="1" applyAlignment="1">
      <alignment wrapText="1"/>
    </xf>
    <xf numFmtId="0" fontId="1" fillId="15" borderId="0" xfId="0" applyFont="1" applyFill="1" applyBorder="1" applyAlignment="1">
      <alignment wrapText="1"/>
    </xf>
    <xf numFmtId="0" fontId="1" fillId="15" borderId="17" xfId="0" applyFont="1" applyFill="1" applyBorder="1" applyAlignment="1">
      <alignment wrapText="1"/>
    </xf>
    <xf numFmtId="0" fontId="1" fillId="15" borderId="18" xfId="0" applyFont="1" applyFill="1" applyBorder="1" applyAlignment="1">
      <alignment wrapText="1"/>
    </xf>
    <xf numFmtId="0" fontId="1" fillId="15" borderId="19" xfId="0" applyFont="1" applyFill="1" applyBorder="1" applyAlignment="1">
      <alignment wrapText="1"/>
    </xf>
    <xf numFmtId="0" fontId="1" fillId="15" borderId="20" xfId="0" applyFont="1" applyFill="1" applyBorder="1" applyAlignment="1">
      <alignment wrapText="1"/>
    </xf>
    <xf numFmtId="0" fontId="2" fillId="0" borderId="22" xfId="0" applyNumberFormat="1" applyFont="1" applyFill="1" applyBorder="1" applyAlignment="1">
      <alignment horizontal="right" wrapText="1"/>
    </xf>
    <xf numFmtId="0" fontId="2" fillId="0" borderId="23" xfId="0" applyNumberFormat="1" applyFont="1" applyFill="1" applyBorder="1" applyAlignment="1">
      <alignment horizontal="right" wrapText="1"/>
    </xf>
    <xf numFmtId="0" fontId="3" fillId="0" borderId="0" xfId="0" applyNumberFormat="1" applyFont="1" applyFill="1" applyBorder="1" applyAlignment="1">
      <alignment horizontal="center" wrapText="1"/>
    </xf>
    <xf numFmtId="0" fontId="2" fillId="16" borderId="30" xfId="0" applyFont="1" applyFill="1" applyBorder="1" applyAlignment="1">
      <alignment horizontal="center" wrapText="1"/>
    </xf>
    <xf numFmtId="0" fontId="2" fillId="16" borderId="31" xfId="0" applyFont="1" applyFill="1" applyBorder="1" applyAlignment="1">
      <alignment horizontal="center" wrapText="1"/>
    </xf>
    <xf numFmtId="0" fontId="2" fillId="16" borderId="32" xfId="0" applyFont="1" applyFill="1" applyBorder="1" applyAlignment="1">
      <alignment horizontal="center" wrapText="1"/>
    </xf>
    <xf numFmtId="0" fontId="1" fillId="15" borderId="33" xfId="0" applyFont="1" applyFill="1" applyBorder="1" applyAlignment="1">
      <alignment wrapText="1"/>
    </xf>
    <xf numFmtId="0" fontId="1" fillId="15" borderId="5" xfId="0" applyFont="1" applyFill="1" applyBorder="1" applyAlignment="1">
      <alignment wrapText="1"/>
    </xf>
    <xf numFmtId="0" fontId="1" fillId="15" borderId="34" xfId="0" applyFont="1" applyFill="1" applyBorder="1" applyAlignment="1">
      <alignment wrapText="1"/>
    </xf>
    <xf numFmtId="0" fontId="2" fillId="0" borderId="25" xfId="0" applyNumberFormat="1" applyFont="1" applyFill="1" applyBorder="1" applyAlignment="1">
      <alignment horizontal="right" wrapText="1"/>
    </xf>
    <xf numFmtId="0" fontId="1" fillId="0" borderId="21" xfId="0" applyNumberFormat="1" applyFont="1" applyFill="1" applyBorder="1" applyAlignment="1">
      <alignment horizontal="right" wrapText="1"/>
    </xf>
    <xf numFmtId="0" fontId="2" fillId="0" borderId="21" xfId="0" applyNumberFormat="1" applyFont="1" applyFill="1" applyBorder="1" applyAlignment="1">
      <alignment horizontal="right" wrapText="1"/>
    </xf>
    <xf numFmtId="0" fontId="2" fillId="0" borderId="27" xfId="0" applyNumberFormat="1" applyFont="1" applyFill="1" applyBorder="1" applyAlignment="1">
      <alignment horizontal="right" wrapText="1"/>
    </xf>
    <xf numFmtId="0" fontId="2" fillId="0" borderId="28" xfId="0" applyNumberFormat="1" applyFont="1" applyFill="1" applyBorder="1" applyAlignment="1">
      <alignment horizontal="right" wrapText="1"/>
    </xf>
    <xf numFmtId="0" fontId="11" fillId="0" borderId="3" xfId="0" applyFont="1" applyBorder="1" applyAlignment="1">
      <alignment wrapText="1"/>
    </xf>
    <xf numFmtId="0" fontId="11" fillId="0" borderId="7" xfId="0" applyFont="1" applyBorder="1" applyAlignment="1">
      <alignment wrapText="1"/>
    </xf>
    <xf numFmtId="0" fontId="4" fillId="7" borderId="1" xfId="0" applyFont="1" applyFill="1" applyBorder="1" applyAlignment="1">
      <alignment horizontal="center" wrapText="1"/>
    </xf>
    <xf numFmtId="0" fontId="4" fillId="9" borderId="1" xfId="0" applyFont="1" applyFill="1" applyBorder="1" applyAlignment="1">
      <alignment horizontal="center" wrapText="1"/>
    </xf>
    <xf numFmtId="0" fontId="4" fillId="11" borderId="1" xfId="0" applyFont="1" applyFill="1" applyBorder="1" applyAlignment="1">
      <alignment horizontal="center" wrapText="1"/>
    </xf>
    <xf numFmtId="0" fontId="4" fillId="13" borderId="1" xfId="0" applyFont="1" applyFill="1" applyBorder="1" applyAlignment="1">
      <alignment horizontal="center" wrapText="1"/>
    </xf>
    <xf numFmtId="0" fontId="3"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1" fillId="0" borderId="0" xfId="0" applyNumberFormat="1" applyFont="1" applyFill="1" applyBorder="1" applyAlignment="1">
      <alignment vertical="center"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left" wrapText="1"/>
    </xf>
    <xf numFmtId="0" fontId="27" fillId="15" borderId="96" xfId="1" applyFont="1" applyFill="1" applyBorder="1" applyAlignment="1">
      <alignment horizontal="left" vertical="center" wrapText="1"/>
    </xf>
    <xf numFmtId="0" fontId="27" fillId="15" borderId="52" xfId="1" applyFont="1" applyFill="1" applyBorder="1" applyAlignment="1">
      <alignment horizontal="left" vertical="center"/>
    </xf>
    <xf numFmtId="0" fontId="27" fillId="15" borderId="97" xfId="1" applyFont="1" applyFill="1" applyBorder="1" applyAlignment="1">
      <alignment horizontal="left" vertical="center"/>
    </xf>
    <xf numFmtId="0" fontId="1" fillId="0" borderId="0" xfId="0" applyNumberFormat="1" applyFont="1" applyFill="1" applyBorder="1" applyAlignment="1">
      <alignment horizontal="left" wrapText="1"/>
    </xf>
    <xf numFmtId="0" fontId="30" fillId="4" borderId="96" xfId="0" applyNumberFormat="1" applyFont="1" applyFill="1" applyBorder="1" applyAlignment="1">
      <alignment horizontal="center" vertical="center"/>
    </xf>
    <xf numFmtId="0" fontId="30" fillId="4" borderId="52" xfId="0" applyNumberFormat="1" applyFont="1" applyFill="1" applyBorder="1" applyAlignment="1">
      <alignment horizontal="center" vertical="center"/>
    </xf>
    <xf numFmtId="0" fontId="30" fillId="4" borderId="97" xfId="0" applyNumberFormat="1" applyFont="1" applyFill="1" applyBorder="1" applyAlignment="1">
      <alignment horizontal="center" vertical="center"/>
    </xf>
    <xf numFmtId="0" fontId="2" fillId="2" borderId="41" xfId="0" applyNumberFormat="1" applyFont="1" applyFill="1" applyBorder="1" applyAlignment="1">
      <alignment horizontal="center" vertical="center" wrapText="1"/>
    </xf>
    <xf numFmtId="0" fontId="2" fillId="2" borderId="50" xfId="0" applyNumberFormat="1" applyFont="1" applyFill="1" applyBorder="1" applyAlignment="1">
      <alignment horizontal="center" vertical="center" wrapText="1"/>
    </xf>
    <xf numFmtId="0" fontId="2" fillId="2" borderId="51" xfId="0" applyNumberFormat="1" applyFont="1" applyFill="1" applyBorder="1" applyAlignment="1">
      <alignment horizontal="center" vertical="center" wrapText="1"/>
    </xf>
    <xf numFmtId="0" fontId="29" fillId="4" borderId="96" xfId="0" applyNumberFormat="1" applyFont="1" applyFill="1" applyBorder="1" applyAlignment="1">
      <alignment horizontal="center" vertical="center" wrapText="1"/>
    </xf>
    <xf numFmtId="0" fontId="29" fillId="4" borderId="52" xfId="0" applyNumberFormat="1" applyFont="1" applyFill="1" applyBorder="1" applyAlignment="1">
      <alignment horizontal="center" vertical="center" wrapText="1"/>
    </xf>
    <xf numFmtId="0" fontId="29" fillId="4" borderId="97" xfId="0" applyNumberFormat="1" applyFont="1" applyFill="1" applyBorder="1" applyAlignment="1">
      <alignment horizontal="center" vertical="center" wrapText="1"/>
    </xf>
    <xf numFmtId="0" fontId="2" fillId="8" borderId="71" xfId="0" applyNumberFormat="1" applyFont="1" applyFill="1" applyBorder="1" applyAlignment="1">
      <alignment horizontal="center" vertical="center" wrapText="1"/>
    </xf>
    <xf numFmtId="0" fontId="2" fillId="8" borderId="72" xfId="0" applyNumberFormat="1" applyFont="1" applyFill="1" applyBorder="1" applyAlignment="1">
      <alignment horizontal="center" vertical="center" wrapText="1"/>
    </xf>
    <xf numFmtId="0" fontId="2" fillId="3" borderId="48" xfId="0" applyFont="1" applyFill="1" applyBorder="1" applyAlignment="1">
      <alignment wrapText="1"/>
    </xf>
    <xf numFmtId="0" fontId="2" fillId="3" borderId="36" xfId="0" applyFont="1" applyFill="1" applyBorder="1" applyAlignment="1">
      <alignment wrapText="1"/>
    </xf>
    <xf numFmtId="0" fontId="2" fillId="3" borderId="49" xfId="0" applyFont="1" applyFill="1" applyBorder="1" applyAlignment="1">
      <alignment wrapText="1"/>
    </xf>
    <xf numFmtId="0" fontId="2" fillId="3" borderId="42" xfId="0" applyFont="1" applyFill="1" applyBorder="1" applyAlignment="1">
      <alignment wrapText="1"/>
    </xf>
    <xf numFmtId="0" fontId="2" fillId="8" borderId="45" xfId="0" applyFont="1" applyFill="1" applyBorder="1" applyAlignment="1">
      <alignment horizontal="center" wrapText="1"/>
    </xf>
    <xf numFmtId="0" fontId="2" fillId="8" borderId="46" xfId="0" applyFont="1" applyFill="1" applyBorder="1" applyAlignment="1">
      <alignment horizontal="center" wrapText="1"/>
    </xf>
    <xf numFmtId="0" fontId="2" fillId="8" borderId="47" xfId="0" applyFont="1" applyFill="1" applyBorder="1" applyAlignment="1">
      <alignment horizontal="center" wrapText="1"/>
    </xf>
    <xf numFmtId="2" fontId="12" fillId="8" borderId="35" xfId="0" applyNumberFormat="1" applyFont="1" applyFill="1" applyBorder="1" applyAlignment="1">
      <alignment horizontal="center" vertical="center"/>
    </xf>
    <xf numFmtId="2" fontId="12" fillId="8" borderId="41" xfId="0" applyNumberFormat="1" applyFont="1" applyFill="1" applyBorder="1" applyAlignment="1">
      <alignment horizontal="center" vertical="center"/>
    </xf>
    <xf numFmtId="0" fontId="1" fillId="15" borderId="33" xfId="0" applyFont="1" applyFill="1" applyBorder="1" applyAlignment="1">
      <alignment horizontal="center" wrapText="1"/>
    </xf>
    <xf numFmtId="0" fontId="1" fillId="15" borderId="5" xfId="0" applyFont="1" applyFill="1" applyBorder="1" applyAlignment="1">
      <alignment horizontal="center" wrapText="1"/>
    </xf>
    <xf numFmtId="0" fontId="1" fillId="15" borderId="34" xfId="0" applyFont="1" applyFill="1" applyBorder="1" applyAlignment="1">
      <alignment horizontal="center" wrapText="1"/>
    </xf>
    <xf numFmtId="0" fontId="1" fillId="15" borderId="16" xfId="0" applyFont="1" applyFill="1" applyBorder="1" applyAlignment="1">
      <alignment horizontal="center" wrapText="1"/>
    </xf>
    <xf numFmtId="0" fontId="1" fillId="15" borderId="0" xfId="0" applyFont="1" applyFill="1" applyBorder="1" applyAlignment="1">
      <alignment horizontal="center" wrapText="1"/>
    </xf>
    <xf numFmtId="0" fontId="1" fillId="15" borderId="17" xfId="0" applyFont="1" applyFill="1" applyBorder="1" applyAlignment="1">
      <alignment horizontal="center" wrapText="1"/>
    </xf>
    <xf numFmtId="0" fontId="1" fillId="15" borderId="18" xfId="0" applyFont="1" applyFill="1" applyBorder="1" applyAlignment="1">
      <alignment horizontal="center" wrapText="1"/>
    </xf>
    <xf numFmtId="0" fontId="1" fillId="15" borderId="19" xfId="0" applyFont="1" applyFill="1" applyBorder="1" applyAlignment="1">
      <alignment horizontal="center" wrapText="1"/>
    </xf>
    <xf numFmtId="0" fontId="1" fillId="15" borderId="20" xfId="0" applyFont="1" applyFill="1" applyBorder="1" applyAlignment="1">
      <alignment horizontal="center" wrapText="1"/>
    </xf>
    <xf numFmtId="0" fontId="2" fillId="8" borderId="73" xfId="0" applyFont="1" applyFill="1" applyBorder="1" applyAlignment="1">
      <alignment horizontal="center" wrapText="1"/>
    </xf>
    <xf numFmtId="0" fontId="2" fillId="8" borderId="74" xfId="0" applyFont="1" applyFill="1" applyBorder="1" applyAlignment="1">
      <alignment horizontal="center" wrapText="1"/>
    </xf>
    <xf numFmtId="0" fontId="2" fillId="8" borderId="92" xfId="0" applyFont="1" applyFill="1" applyBorder="1" applyAlignment="1">
      <alignment horizontal="center" wrapText="1"/>
    </xf>
    <xf numFmtId="0" fontId="2" fillId="0" borderId="69" xfId="0" applyNumberFormat="1" applyFont="1" applyFill="1" applyBorder="1" applyAlignment="1">
      <alignment horizontal="right" wrapText="1"/>
    </xf>
    <xf numFmtId="0" fontId="2" fillId="0" borderId="70" xfId="0" applyNumberFormat="1" applyFont="1" applyFill="1" applyBorder="1" applyAlignment="1">
      <alignment horizontal="right" wrapText="1"/>
    </xf>
    <xf numFmtId="0" fontId="2" fillId="0" borderId="68" xfId="0" applyNumberFormat="1" applyFont="1" applyFill="1" applyBorder="1" applyAlignment="1">
      <alignment horizontal="right" wrapText="1"/>
    </xf>
    <xf numFmtId="0" fontId="2" fillId="0" borderId="47" xfId="0" applyNumberFormat="1" applyFont="1" applyFill="1" applyBorder="1" applyAlignment="1">
      <alignment horizontal="right" wrapText="1"/>
    </xf>
    <xf numFmtId="0" fontId="2" fillId="0" borderId="66" xfId="0" applyNumberFormat="1" applyFont="1" applyFill="1" applyBorder="1" applyAlignment="1">
      <alignment horizontal="right" wrapText="1"/>
    </xf>
    <xf numFmtId="0" fontId="2" fillId="0" borderId="67" xfId="0" applyNumberFormat="1" applyFont="1" applyFill="1" applyBorder="1" applyAlignment="1">
      <alignment horizontal="right" wrapText="1"/>
    </xf>
    <xf numFmtId="0" fontId="2" fillId="10" borderId="37" xfId="0" applyNumberFormat="1" applyFont="1" applyFill="1" applyBorder="1" applyAlignment="1">
      <alignment horizontal="center" vertical="center" wrapText="1"/>
    </xf>
    <xf numFmtId="0" fontId="2" fillId="10" borderId="6" xfId="0" applyNumberFormat="1" applyFont="1" applyFill="1" applyBorder="1" applyAlignment="1">
      <alignment horizontal="center" vertical="center" wrapText="1"/>
    </xf>
    <xf numFmtId="0" fontId="2" fillId="10" borderId="43" xfId="0" applyNumberFormat="1" applyFont="1" applyFill="1" applyBorder="1" applyAlignment="1">
      <alignment horizontal="center" vertical="center" wrapText="1"/>
    </xf>
    <xf numFmtId="0" fontId="2" fillId="3" borderId="3" xfId="0" applyFont="1" applyFill="1" applyBorder="1" applyAlignment="1">
      <alignment wrapText="1"/>
    </xf>
    <xf numFmtId="0" fontId="2" fillId="3" borderId="7" xfId="0" applyFont="1" applyFill="1" applyBorder="1" applyAlignment="1">
      <alignment wrapText="1"/>
    </xf>
    <xf numFmtId="0" fontId="2" fillId="10" borderId="4" xfId="0" applyNumberFormat="1" applyFont="1" applyFill="1" applyBorder="1" applyAlignment="1">
      <alignment horizontal="center" vertical="center" wrapText="1"/>
    </xf>
    <xf numFmtId="0" fontId="2" fillId="3" borderId="14" xfId="0" applyFont="1" applyFill="1" applyBorder="1" applyAlignment="1">
      <alignment wrapText="1"/>
    </xf>
    <xf numFmtId="0" fontId="2" fillId="3" borderId="15" xfId="0" applyFont="1" applyFill="1" applyBorder="1" applyAlignment="1">
      <alignment wrapText="1"/>
    </xf>
    <xf numFmtId="0" fontId="2" fillId="10" borderId="45" xfId="0" applyFont="1" applyFill="1" applyBorder="1" applyAlignment="1">
      <alignment horizontal="center" wrapText="1"/>
    </xf>
    <xf numFmtId="0" fontId="2" fillId="10" borderId="46" xfId="0" applyFont="1" applyFill="1" applyBorder="1" applyAlignment="1">
      <alignment horizontal="center" wrapText="1"/>
    </xf>
    <xf numFmtId="0" fontId="2" fillId="10" borderId="59" xfId="0" applyFont="1" applyFill="1" applyBorder="1" applyAlignment="1">
      <alignment horizontal="center" wrapText="1"/>
    </xf>
    <xf numFmtId="0" fontId="2" fillId="10" borderId="38" xfId="0" applyNumberFormat="1" applyFont="1" applyFill="1" applyBorder="1" applyAlignment="1">
      <alignment horizontal="center" vertical="center" wrapText="1"/>
    </xf>
    <xf numFmtId="0" fontId="2" fillId="10" borderId="44" xfId="0" applyNumberFormat="1" applyFont="1" applyFill="1" applyBorder="1" applyAlignment="1">
      <alignment horizontal="center" vertical="center" wrapText="1"/>
    </xf>
    <xf numFmtId="0" fontId="2" fillId="3" borderId="35" xfId="0" applyFont="1" applyFill="1" applyBorder="1" applyAlignment="1">
      <alignment wrapText="1"/>
    </xf>
    <xf numFmtId="0" fontId="2" fillId="3" borderId="65" xfId="0" applyFont="1" applyFill="1" applyBorder="1" applyAlignment="1">
      <alignment wrapText="1"/>
    </xf>
    <xf numFmtId="0" fontId="2" fillId="3" borderId="41" xfId="0" applyFont="1" applyFill="1" applyBorder="1" applyAlignment="1">
      <alignment wrapText="1"/>
    </xf>
    <xf numFmtId="0" fontId="2" fillId="3" borderId="51" xfId="0" applyFont="1" applyFill="1" applyBorder="1" applyAlignment="1">
      <alignment wrapText="1"/>
    </xf>
    <xf numFmtId="0" fontId="2" fillId="12" borderId="4" xfId="0" applyNumberFormat="1" applyFont="1" applyFill="1" applyBorder="1" applyAlignment="1">
      <alignment horizontal="center" vertical="center" wrapText="1"/>
    </xf>
    <xf numFmtId="0" fontId="2" fillId="12" borderId="43" xfId="0" applyNumberFormat="1" applyFont="1" applyFill="1" applyBorder="1" applyAlignment="1">
      <alignment horizontal="center" vertical="center" wrapText="1"/>
    </xf>
    <xf numFmtId="2" fontId="12" fillId="12" borderId="35" xfId="0" applyNumberFormat="1" applyFont="1" applyFill="1" applyBorder="1" applyAlignment="1">
      <alignment horizontal="center" vertical="center"/>
    </xf>
    <xf numFmtId="2" fontId="12" fillId="12" borderId="41" xfId="0" applyNumberFormat="1" applyFont="1" applyFill="1" applyBorder="1" applyAlignment="1">
      <alignment horizontal="center" vertical="center"/>
    </xf>
    <xf numFmtId="0" fontId="2" fillId="12" borderId="37" xfId="0" applyNumberFormat="1" applyFont="1" applyFill="1" applyBorder="1" applyAlignment="1">
      <alignment horizontal="center" vertical="center" wrapText="1"/>
    </xf>
    <xf numFmtId="0" fontId="2" fillId="12" borderId="45" xfId="0" applyFont="1" applyFill="1" applyBorder="1" applyAlignment="1">
      <alignment horizontal="center" wrapText="1"/>
    </xf>
    <xf numFmtId="0" fontId="2" fillId="12" borderId="46" xfId="0" applyFont="1" applyFill="1" applyBorder="1" applyAlignment="1">
      <alignment horizontal="center" wrapText="1"/>
    </xf>
    <xf numFmtId="0" fontId="2" fillId="12" borderId="59" xfId="0" applyFont="1" applyFill="1" applyBorder="1" applyAlignment="1">
      <alignment horizontal="center" wrapText="1"/>
    </xf>
    <xf numFmtId="0" fontId="2" fillId="12" borderId="38" xfId="0" applyNumberFormat="1" applyFont="1" applyFill="1" applyBorder="1" applyAlignment="1">
      <alignment horizontal="center" vertical="center" wrapText="1"/>
    </xf>
    <xf numFmtId="0" fontId="2" fillId="12" borderId="44" xfId="0" applyNumberFormat="1" applyFont="1" applyFill="1" applyBorder="1" applyAlignment="1">
      <alignment horizontal="center" vertical="center" wrapText="1"/>
    </xf>
    <xf numFmtId="0" fontId="2" fillId="12" borderId="6" xfId="0" applyNumberFormat="1" applyFont="1" applyFill="1" applyBorder="1" applyAlignment="1">
      <alignment horizontal="center" vertical="center" wrapText="1"/>
    </xf>
    <xf numFmtId="0" fontId="2" fillId="14" borderId="14" xfId="0" applyFont="1" applyFill="1" applyBorder="1" applyAlignment="1">
      <alignment horizontal="center" wrapText="1"/>
    </xf>
    <xf numFmtId="0" fontId="2" fillId="14" borderId="5" xfId="0" applyFont="1" applyFill="1" applyBorder="1" applyAlignment="1">
      <alignment horizontal="center" wrapText="1"/>
    </xf>
    <xf numFmtId="0" fontId="2" fillId="14" borderId="15" xfId="0" applyFont="1" applyFill="1" applyBorder="1" applyAlignment="1">
      <alignment horizontal="center" wrapText="1"/>
    </xf>
    <xf numFmtId="0" fontId="2" fillId="14" borderId="71" xfId="0" applyNumberFormat="1" applyFont="1" applyFill="1" applyBorder="1" applyAlignment="1">
      <alignment horizontal="center" vertical="center" wrapText="1"/>
    </xf>
    <xf numFmtId="0" fontId="2" fillId="14" borderId="76" xfId="0" applyNumberFormat="1" applyFont="1" applyFill="1" applyBorder="1" applyAlignment="1">
      <alignment horizontal="center" vertical="center" wrapText="1"/>
    </xf>
    <xf numFmtId="0" fontId="2" fillId="14" borderId="72" xfId="0" applyNumberFormat="1" applyFont="1" applyFill="1" applyBorder="1" applyAlignment="1">
      <alignment horizontal="center" vertical="center" wrapText="1"/>
    </xf>
    <xf numFmtId="2" fontId="12" fillId="14" borderId="35" xfId="0" applyNumberFormat="1" applyFont="1" applyFill="1" applyBorder="1" applyAlignment="1">
      <alignment horizontal="center" vertical="center"/>
    </xf>
    <xf numFmtId="2" fontId="12" fillId="14" borderId="41" xfId="0" applyNumberFormat="1" applyFont="1" applyFill="1" applyBorder="1" applyAlignment="1">
      <alignment horizontal="center" vertical="center"/>
    </xf>
    <xf numFmtId="0" fontId="8" fillId="3" borderId="49" xfId="0" applyFont="1" applyFill="1" applyBorder="1" applyAlignment="1">
      <alignment wrapText="1"/>
    </xf>
    <xf numFmtId="0" fontId="8" fillId="3" borderId="42" xfId="0" applyFont="1" applyFill="1" applyBorder="1" applyAlignment="1">
      <alignment wrapText="1"/>
    </xf>
    <xf numFmtId="0" fontId="8" fillId="3" borderId="48" xfId="0" applyFont="1" applyFill="1" applyBorder="1" applyAlignment="1">
      <alignment wrapText="1"/>
    </xf>
    <xf numFmtId="0" fontId="8" fillId="3" borderId="36" xfId="0" applyFont="1" applyFill="1" applyBorder="1" applyAlignment="1">
      <alignment wrapText="1"/>
    </xf>
    <xf numFmtId="0" fontId="2" fillId="14" borderId="45" xfId="0" applyFont="1" applyFill="1" applyBorder="1" applyAlignment="1">
      <alignment horizontal="center" wrapText="1"/>
    </xf>
    <xf numFmtId="0" fontId="2" fillId="14" borderId="46" xfId="0" applyFont="1" applyFill="1" applyBorder="1" applyAlignment="1">
      <alignment horizontal="center" wrapText="1"/>
    </xf>
    <xf numFmtId="0" fontId="2" fillId="14" borderId="59" xfId="0" applyFont="1" applyFill="1" applyBorder="1" applyAlignment="1">
      <alignment horizontal="center" wrapText="1"/>
    </xf>
    <xf numFmtId="2" fontId="12" fillId="10" borderId="35" xfId="0" applyNumberFormat="1" applyFont="1" applyFill="1" applyBorder="1" applyAlignment="1">
      <alignment horizontal="center" vertical="center"/>
    </xf>
    <xf numFmtId="2" fontId="12" fillId="10" borderId="41" xfId="0" applyNumberFormat="1" applyFont="1" applyFill="1" applyBorder="1" applyAlignment="1">
      <alignment horizontal="center" vertical="center"/>
    </xf>
    <xf numFmtId="2" fontId="12" fillId="8" borderId="80" xfId="0" applyNumberFormat="1" applyFont="1" applyFill="1" applyBorder="1" applyAlignment="1">
      <alignment horizontal="center" vertical="center"/>
    </xf>
    <xf numFmtId="2" fontId="12" fillId="8" borderId="82" xfId="0" applyNumberFormat="1" applyFont="1" applyFill="1" applyBorder="1" applyAlignment="1">
      <alignment horizontal="center" vertical="center"/>
    </xf>
    <xf numFmtId="0" fontId="2" fillId="8" borderId="76" xfId="0" applyNumberFormat="1" applyFont="1" applyFill="1" applyBorder="1" applyAlignment="1">
      <alignment horizontal="center" vertical="center" wrapText="1"/>
    </xf>
    <xf numFmtId="0" fontId="11" fillId="3" borderId="49" xfId="0" applyFont="1" applyFill="1" applyBorder="1" applyAlignment="1">
      <alignment wrapText="1"/>
    </xf>
    <xf numFmtId="0" fontId="11" fillId="3" borderId="42" xfId="0" applyFont="1" applyFill="1" applyBorder="1" applyAlignment="1">
      <alignment wrapText="1"/>
    </xf>
    <xf numFmtId="0" fontId="2" fillId="8" borderId="75" xfId="0" applyNumberFormat="1" applyFont="1" applyFill="1" applyBorder="1" applyAlignment="1">
      <alignment horizontal="center" vertical="center" wrapText="1"/>
    </xf>
    <xf numFmtId="2" fontId="12" fillId="14" borderId="80" xfId="0" applyNumberFormat="1" applyFont="1" applyFill="1" applyBorder="1" applyAlignment="1">
      <alignment horizontal="center" vertical="center"/>
    </xf>
    <xf numFmtId="2" fontId="12" fillId="14" borderId="84" xfId="0" applyNumberFormat="1" applyFont="1" applyFill="1" applyBorder="1" applyAlignment="1">
      <alignment horizontal="center" vertical="center"/>
    </xf>
    <xf numFmtId="0" fontId="4" fillId="7" borderId="30" xfId="0" applyFont="1" applyFill="1" applyBorder="1" applyAlignment="1">
      <alignment horizontal="center" wrapText="1"/>
    </xf>
    <xf numFmtId="0" fontId="4" fillId="7" borderId="31" xfId="0" applyFont="1" applyFill="1" applyBorder="1" applyAlignment="1">
      <alignment horizontal="center" wrapText="1"/>
    </xf>
    <xf numFmtId="0" fontId="4" fillId="7" borderId="32" xfId="0" applyFont="1" applyFill="1" applyBorder="1" applyAlignment="1">
      <alignment horizontal="center" wrapText="1"/>
    </xf>
    <xf numFmtId="2" fontId="12" fillId="8" borderId="84" xfId="0" applyNumberFormat="1" applyFont="1" applyFill="1" applyBorder="1" applyAlignment="1">
      <alignment horizontal="center" vertical="center"/>
    </xf>
    <xf numFmtId="2" fontId="12" fillId="10" borderId="80" xfId="0" applyNumberFormat="1" applyFont="1" applyFill="1" applyBorder="1" applyAlignment="1">
      <alignment horizontal="center" vertical="center"/>
    </xf>
    <xf numFmtId="2" fontId="12" fillId="10" borderId="84" xfId="0" applyNumberFormat="1" applyFont="1" applyFill="1" applyBorder="1" applyAlignment="1">
      <alignment horizontal="center" vertical="center"/>
    </xf>
    <xf numFmtId="2" fontId="12" fillId="12" borderId="80" xfId="0" applyNumberFormat="1" applyFont="1" applyFill="1" applyBorder="1" applyAlignment="1">
      <alignment horizontal="center" vertical="center"/>
    </xf>
    <xf numFmtId="2" fontId="12" fillId="12" borderId="84" xfId="0" applyNumberFormat="1" applyFont="1" applyFill="1" applyBorder="1" applyAlignment="1">
      <alignment horizontal="center" vertical="center"/>
    </xf>
    <xf numFmtId="0" fontId="4" fillId="9" borderId="85" xfId="0" applyFont="1" applyFill="1" applyBorder="1" applyAlignment="1">
      <alignment horizontal="center" wrapText="1"/>
    </xf>
    <xf numFmtId="0" fontId="4" fillId="9" borderId="86" xfId="0" applyFont="1" applyFill="1" applyBorder="1" applyAlignment="1">
      <alignment horizontal="center" wrapText="1"/>
    </xf>
    <xf numFmtId="0" fontId="4" fillId="11" borderId="85" xfId="0" applyFont="1" applyFill="1" applyBorder="1" applyAlignment="1">
      <alignment horizontal="center" wrapText="1"/>
    </xf>
    <xf numFmtId="0" fontId="4" fillId="11" borderId="86" xfId="0" applyFont="1" applyFill="1" applyBorder="1" applyAlignment="1">
      <alignment horizontal="center" wrapText="1"/>
    </xf>
    <xf numFmtId="0" fontId="4" fillId="13" borderId="85" xfId="0" applyFont="1" applyFill="1" applyBorder="1" applyAlignment="1">
      <alignment horizontal="center" wrapText="1"/>
    </xf>
    <xf numFmtId="0" fontId="4" fillId="13" borderId="86" xfId="0" applyFont="1" applyFill="1" applyBorder="1" applyAlignment="1">
      <alignment horizontal="center" wrapText="1"/>
    </xf>
    <xf numFmtId="0" fontId="4" fillId="7" borderId="0" xfId="0" applyFont="1" applyFill="1" applyBorder="1" applyAlignment="1">
      <alignment horizontal="center" wrapText="1"/>
    </xf>
    <xf numFmtId="0" fontId="15" fillId="17" borderId="0" xfId="1" applyFont="1" applyFill="1" applyBorder="1" applyAlignment="1">
      <alignment horizontal="center"/>
    </xf>
    <xf numFmtId="0" fontId="16" fillId="17" borderId="0" xfId="1" applyFont="1" applyFill="1" applyBorder="1" applyAlignment="1">
      <alignment horizontal="center"/>
    </xf>
    <xf numFmtId="0" fontId="16" fillId="17" borderId="19" xfId="1" applyFont="1" applyFill="1" applyBorder="1" applyAlignment="1">
      <alignment horizontal="center"/>
    </xf>
    <xf numFmtId="0" fontId="16" fillId="0" borderId="0" xfId="1" applyFont="1" applyAlignment="1" applyProtection="1">
      <alignment horizontal="left"/>
      <protection locked="0"/>
    </xf>
    <xf numFmtId="0" fontId="0" fillId="3" borderId="0" xfId="0" applyNumberFormat="1" applyFont="1" applyFill="1" applyBorder="1" applyAlignment="1">
      <alignment horizontal="center" vertical="center"/>
    </xf>
    <xf numFmtId="0" fontId="11" fillId="0" borderId="21" xfId="0" applyNumberFormat="1" applyFont="1" applyFill="1" applyBorder="1" applyAlignment="1">
      <alignment horizontal="center"/>
    </xf>
  </cellXfs>
  <cellStyles count="5">
    <cellStyle name="Followed Hyperlink" xfId="4" builtinId="9" hidden="1"/>
    <cellStyle name="Hyperlink 2" xfId="3"/>
    <cellStyle name="Normal" xfId="0" builtinId="0"/>
    <cellStyle name="Normal 2" xfId="1"/>
    <cellStyle name="Percent 2" xfId="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border>
        <left style="thin">
          <color rgb="FF00B050"/>
        </left>
        <right style="thin">
          <color rgb="FF00B050"/>
        </right>
        <top style="thin">
          <color rgb="FF00B050"/>
        </top>
        <bottom style="thin">
          <color rgb="FF00B050"/>
        </bottom>
      </border>
    </dxf>
    <dxf>
      <fill>
        <gradientFill degree="180">
          <stop position="0">
            <color theme="0"/>
          </stop>
          <stop position="1">
            <color theme="4"/>
          </stop>
        </gradientFill>
      </fill>
    </dxf>
    <dxf>
      <fill>
        <gradientFill degree="180">
          <stop position="0">
            <color theme="0"/>
          </stop>
          <stop position="1">
            <color theme="4"/>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10000"/>
      <rgbColor rgb="00FFFFFF"/>
      <rgbColor rgb="0099CCFF"/>
      <rgbColor rgb="00B3D580"/>
      <rgbColor rgb="00339966"/>
      <rgbColor rgb="00FF0000"/>
      <rgbColor rgb="00003366"/>
      <rgbColor rgb="00FFCC99"/>
      <rgbColor rgb="00FF6600"/>
      <rgbColor rgb="00008000"/>
      <rgbColor rgb="00DDDDDD"/>
      <rgbColor rgb="00E69999"/>
      <rgbColor rgb="00CCFFCC"/>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CC"/>
      <rgbColor rgb="00969696"/>
      <rgbColor rgb="00003366"/>
      <rgbColor rgb="00339966"/>
      <rgbColor rgb="00003300"/>
      <rgbColor rgb="00333300"/>
      <rgbColor rgb="00993300"/>
      <rgbColor rgb="00993366"/>
      <rgbColor rgb="00333399"/>
      <rgbColor rgb="00333333"/>
    </indexedColors>
    <mruColors>
      <color rgb="FF791F17"/>
      <color rgb="FF37793E"/>
      <color rgb="FFB75727"/>
      <color rgb="FF3290C4"/>
      <color rgb="FF94BCDD"/>
      <color rgb="FFB07667"/>
      <color rgb="FF8BAA88"/>
      <color rgb="FFD59E7B"/>
      <color rgb="FFCAD5C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SAMM Current Score</a:t>
            </a:r>
          </a:p>
        </c:rich>
      </c:tx>
      <c:layout>
        <c:manualLayout>
          <c:xMode val="edge"/>
          <c:yMode val="edge"/>
          <c:x val="0.688348917322835"/>
          <c:y val="0.910543130990415"/>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4"/>
          <c:order val="0"/>
          <c:tx>
            <c:strRef>
              <c:f>Scorecard!$V$12</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Scorecard!$V$13:$V$24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5"/>
          <c:order val="1"/>
          <c:tx>
            <c:strRef>
              <c:f>Scorecard!$W$12</c:f>
              <c:strCache>
                <c:ptCount val="1"/>
                <c:pt idx="0">
                  <c:v>Construction</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Scorecard!$W$13:$W$24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6"/>
          <c:order val="2"/>
          <c:tx>
            <c:strRef>
              <c:f>Scorecard!$X$12</c:f>
              <c:strCache>
                <c:ptCount val="1"/>
                <c:pt idx="0">
                  <c:v>Verification</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Scorecard!$X$13:$X$24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7"/>
          <c:order val="3"/>
          <c:tx>
            <c:strRef>
              <c:f>Scorecard!$Y$12</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Scorecard!$Y$13:$Y$24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0"/>
          <c:order val="4"/>
          <c:tx>
            <c:strRef>
              <c:f>Scorecard!$V$12</c:f>
              <c:strCache>
                <c:ptCount val="1"/>
                <c:pt idx="0">
                  <c:v>Governance</c:v>
                </c:pt>
              </c:strCache>
            </c:strRef>
          </c:tx>
          <c:spPr>
            <a:solidFill>
              <a:srgbClr val="3290C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layout>
                <c:manualLayout>
                  <c:x val="0.0103950103950103"/>
                  <c:y val="0.05431309904153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124740124740125"/>
                  <c:y val="0.03514376996805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207900207900209"/>
                  <c:y val="0.0223642172523961"/>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Scorecard!$V$13:$V$24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1"/>
          <c:order val="5"/>
          <c:tx>
            <c:strRef>
              <c:f>Scorecard!$W$12</c:f>
              <c:strCache>
                <c:ptCount val="1"/>
                <c:pt idx="0">
                  <c:v>Construction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0291060291060291"/>
                  <c:y val="-0.006389776357827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270270270270271"/>
                  <c:y val="-0.0287539936102236"/>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24740124740125"/>
                  <c:y val="-0.03514376996805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Scorecard!$W$13:$W$24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2"/>
          <c:order val="6"/>
          <c:tx>
            <c:strRef>
              <c:f>Scorecard!$X$12</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7.6229195623904E-17"/>
                  <c:y val="-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103950103950103"/>
                  <c:y val="-0.0415335463258786"/>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228690228690229"/>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Scorecard!$X$13:$X$24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3"/>
          <c:order val="7"/>
          <c:tx>
            <c:strRef>
              <c:f>Scorecard!$Y$12</c:f>
              <c:strCache>
                <c:ptCount val="1"/>
                <c:pt idx="0">
                  <c:v>Operations</c:v>
                </c:pt>
              </c:strCache>
            </c:strRef>
          </c:tx>
          <c:spPr>
            <a:solidFill>
              <a:srgbClr val="791F1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0436590436590436"/>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228690228690229"/>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00831600831600824"/>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Scorecard!$Y$13:$Y$24</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axId val="-1853951552"/>
        <c:axId val="-1733289472"/>
      </c:radarChart>
      <c:catAx>
        <c:axId val="-1853951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289472"/>
        <c:crosses val="autoZero"/>
        <c:auto val="1"/>
        <c:lblAlgn val="ctr"/>
        <c:lblOffset val="100"/>
        <c:noMultiLvlLbl val="0"/>
      </c:catAx>
      <c:valAx>
        <c:axId val="-1733289472"/>
        <c:scaling>
          <c:orientation val="minMax"/>
          <c:max val="3.0"/>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95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6250476838613"/>
          <c:w val="0.920475294249839"/>
          <c:h val="0.650001983648632"/>
        </c:manualLayout>
      </c:layout>
      <c:areaChart>
        <c:grouping val="standard"/>
        <c:varyColors val="0"/>
        <c:ser>
          <c:idx val="0"/>
          <c:order val="0"/>
          <c:spPr>
            <a:solidFill>
              <a:srgbClr val="37793E"/>
            </a:solidFill>
            <a:ln w="25400">
              <a:noFill/>
            </a:ln>
          </c:spPr>
          <c:val>
            <c:numRef>
              <c:f>'Roadmap Chart'!$B$18:$J$18</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A766-4434-9D8C-312C28E6E1F1}"/>
            </c:ext>
          </c:extLst>
        </c:ser>
        <c:dLbls>
          <c:showLegendKey val="0"/>
          <c:showVal val="0"/>
          <c:showCatName val="0"/>
          <c:showSerName val="0"/>
          <c:showPercent val="0"/>
          <c:showBubbleSize val="0"/>
        </c:dLbls>
        <c:axId val="-1734308736"/>
        <c:axId val="-1734306416"/>
      </c:areaChart>
      <c:catAx>
        <c:axId val="-173430873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34306416"/>
        <c:crosses val="autoZero"/>
        <c:auto val="1"/>
        <c:lblAlgn val="ctr"/>
        <c:lblOffset val="100"/>
        <c:tickLblSkip val="9"/>
        <c:tickMarkSkip val="9"/>
        <c:noMultiLvlLbl val="0"/>
      </c:catAx>
      <c:valAx>
        <c:axId val="-1734306416"/>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0873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527950310559"/>
          <c:w val="0.920608867425758"/>
          <c:h val="0.652173913043479"/>
        </c:manualLayout>
      </c:layout>
      <c:areaChart>
        <c:grouping val="standard"/>
        <c:varyColors val="0"/>
        <c:ser>
          <c:idx val="0"/>
          <c:order val="0"/>
          <c:spPr>
            <a:solidFill>
              <a:srgbClr val="37793E"/>
            </a:solidFill>
            <a:ln w="25400">
              <a:noFill/>
            </a:ln>
          </c:spPr>
          <c:val>
            <c:numRef>
              <c:f>'Roadmap Chart'!$B$19:$J$19</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A7BA-4A3D-8CF8-482269D47B74}"/>
            </c:ext>
          </c:extLst>
        </c:ser>
        <c:dLbls>
          <c:showLegendKey val="0"/>
          <c:showVal val="0"/>
          <c:showCatName val="0"/>
          <c:showSerName val="0"/>
          <c:showPercent val="0"/>
          <c:showBubbleSize val="0"/>
        </c:dLbls>
        <c:axId val="-1730467536"/>
        <c:axId val="-1757796352"/>
      </c:areaChart>
      <c:catAx>
        <c:axId val="-173046753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796352"/>
        <c:crosses val="autoZero"/>
        <c:auto val="1"/>
        <c:lblAlgn val="ctr"/>
        <c:lblOffset val="100"/>
        <c:tickLblSkip val="9"/>
        <c:tickMarkSkip val="9"/>
        <c:noMultiLvlLbl val="0"/>
      </c:catAx>
      <c:valAx>
        <c:axId val="-175779635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046753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5423728813559"/>
          <c:y val="0.15527950310559"/>
          <c:w val="0.920338983050847"/>
          <c:h val="0.652173913043479"/>
        </c:manualLayout>
      </c:layout>
      <c:areaChart>
        <c:grouping val="standard"/>
        <c:varyColors val="0"/>
        <c:ser>
          <c:idx val="0"/>
          <c:order val="0"/>
          <c:spPr>
            <a:solidFill>
              <a:srgbClr val="37793E"/>
            </a:solidFill>
            <a:ln w="25400">
              <a:noFill/>
            </a:ln>
          </c:spPr>
          <c:val>
            <c:numRef>
              <c:f>'Roadmap Chart'!$B$20:$J$20</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9EA7-44E3-A7C9-332FF630466A}"/>
            </c:ext>
          </c:extLst>
        </c:ser>
        <c:dLbls>
          <c:showLegendKey val="0"/>
          <c:showVal val="0"/>
          <c:showCatName val="0"/>
          <c:showSerName val="0"/>
          <c:showPercent val="0"/>
          <c:showBubbleSize val="0"/>
        </c:dLbls>
        <c:axId val="-1757435280"/>
        <c:axId val="-1757432960"/>
      </c:areaChart>
      <c:catAx>
        <c:axId val="-175743528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432960"/>
        <c:crosses val="autoZero"/>
        <c:auto val="1"/>
        <c:lblAlgn val="ctr"/>
        <c:lblOffset val="100"/>
        <c:tickLblSkip val="9"/>
        <c:tickMarkSkip val="9"/>
        <c:noMultiLvlLbl val="0"/>
      </c:catAx>
      <c:valAx>
        <c:axId val="-1757432960"/>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43528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4321917932086"/>
          <c:w val="0.920475294249839"/>
          <c:h val="0.654324932032046"/>
        </c:manualLayout>
      </c:layout>
      <c:areaChart>
        <c:grouping val="standard"/>
        <c:varyColors val="0"/>
        <c:ser>
          <c:idx val="0"/>
          <c:order val="0"/>
          <c:spPr>
            <a:solidFill>
              <a:srgbClr val="791F17"/>
            </a:solidFill>
            <a:ln w="25400">
              <a:noFill/>
            </a:ln>
          </c:spPr>
          <c:val>
            <c:numRef>
              <c:f>'Roadmap Chart'!$B$21:$J$21</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AB2F-4148-B1E2-C3E071367C71}"/>
            </c:ext>
          </c:extLst>
        </c:ser>
        <c:dLbls>
          <c:showLegendKey val="0"/>
          <c:showVal val="0"/>
          <c:showCatName val="0"/>
          <c:showSerName val="0"/>
          <c:showPercent val="0"/>
          <c:showBubbleSize val="0"/>
        </c:dLbls>
        <c:axId val="-1757543872"/>
        <c:axId val="-1733835056"/>
      </c:areaChart>
      <c:catAx>
        <c:axId val="-175754387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33835056"/>
        <c:crosses val="autoZero"/>
        <c:auto val="1"/>
        <c:lblAlgn val="ctr"/>
        <c:lblOffset val="100"/>
        <c:tickLblSkip val="9"/>
        <c:tickMarkSkip val="9"/>
        <c:noMultiLvlLbl val="0"/>
      </c:catAx>
      <c:valAx>
        <c:axId val="-1733835056"/>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54387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3374692576605"/>
          <c:w val="0.920608867425758"/>
          <c:h val="0.656443684227869"/>
        </c:manualLayout>
      </c:layout>
      <c:areaChart>
        <c:grouping val="standard"/>
        <c:varyColors val="0"/>
        <c:ser>
          <c:idx val="0"/>
          <c:order val="0"/>
          <c:spPr>
            <a:solidFill>
              <a:srgbClr val="791F17"/>
            </a:solidFill>
            <a:ln w="25400">
              <a:noFill/>
            </a:ln>
          </c:spPr>
          <c:val>
            <c:numRef>
              <c:f>'Roadmap Chart'!$B$22:$J$22</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F070-44D2-89E0-142AC72699B2}"/>
            </c:ext>
          </c:extLst>
        </c:ser>
        <c:dLbls>
          <c:showLegendKey val="0"/>
          <c:showVal val="0"/>
          <c:showCatName val="0"/>
          <c:showSerName val="0"/>
          <c:showPercent val="0"/>
          <c:showBubbleSize val="0"/>
        </c:dLbls>
        <c:axId val="-1708151760"/>
        <c:axId val="-1708149440"/>
      </c:areaChart>
      <c:catAx>
        <c:axId val="-170815176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8149440"/>
        <c:crosses val="autoZero"/>
        <c:auto val="1"/>
        <c:lblAlgn val="ctr"/>
        <c:lblOffset val="100"/>
        <c:tickLblSkip val="9"/>
        <c:tickMarkSkip val="9"/>
        <c:noMultiLvlLbl val="0"/>
      </c:catAx>
      <c:valAx>
        <c:axId val="-1708149440"/>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15176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3374692576605"/>
          <c:w val="0.920608867425758"/>
          <c:h val="0.656443684227869"/>
        </c:manualLayout>
      </c:layout>
      <c:areaChart>
        <c:grouping val="standard"/>
        <c:varyColors val="0"/>
        <c:ser>
          <c:idx val="0"/>
          <c:order val="0"/>
          <c:spPr>
            <a:solidFill>
              <a:srgbClr val="791F17"/>
            </a:solidFill>
            <a:ln w="25400">
              <a:noFill/>
            </a:ln>
          </c:spPr>
          <c:val>
            <c:numRef>
              <c:f>'Roadmap Chart'!$B$23:$J$23</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738E-4145-9B06-670AEB96F08E}"/>
            </c:ext>
          </c:extLst>
        </c:ser>
        <c:dLbls>
          <c:showLegendKey val="0"/>
          <c:showVal val="0"/>
          <c:showCatName val="0"/>
          <c:showSerName val="0"/>
          <c:showPercent val="0"/>
          <c:showBubbleSize val="0"/>
        </c:dLbls>
        <c:axId val="-1757456832"/>
        <c:axId val="-1757454512"/>
      </c:areaChart>
      <c:catAx>
        <c:axId val="-175745683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57454512"/>
        <c:crosses val="autoZero"/>
        <c:auto val="1"/>
        <c:lblAlgn val="ctr"/>
        <c:lblOffset val="100"/>
        <c:tickLblSkip val="9"/>
        <c:tickMarkSkip val="9"/>
        <c:noMultiLvlLbl val="0"/>
      </c:catAx>
      <c:valAx>
        <c:axId val="-175745451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45683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tx>
            <c:strRef>
              <c:f>'Roadmap Chart'!$AA$11</c:f>
              <c:strCache>
                <c:ptCount val="1"/>
                <c:pt idx="0">
                  <c:v>Phase 4</c:v>
                </c:pt>
              </c:strCache>
            </c:strRef>
          </c:tx>
          <c:spPr>
            <a:solidFill>
              <a:schemeClr val="accent3"/>
            </a:solidFill>
            <a:ln>
              <a:solidFill>
                <a:schemeClr val="accent3"/>
              </a:solidFill>
            </a:ln>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Chart'!$AA$12:$AA$23</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0-47DE-45B4-A333-13B34FC5CC07}"/>
            </c:ext>
          </c:extLst>
        </c:ser>
        <c:ser>
          <c:idx val="1"/>
          <c:order val="1"/>
          <c:tx>
            <c:strRef>
              <c:f>'Roadmap Chart'!$AB$11</c:f>
              <c:strCache>
                <c:ptCount val="1"/>
                <c:pt idx="0">
                  <c:v>Phase 3</c:v>
                </c:pt>
              </c:strCache>
            </c:strRef>
          </c:tx>
          <c:spPr>
            <a:solidFill>
              <a:srgbClr val="00B0F0"/>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Chart'!$AB$12:$AB$23</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1-47DE-45B4-A333-13B34FC5CC07}"/>
            </c:ext>
          </c:extLst>
        </c:ser>
        <c:ser>
          <c:idx val="2"/>
          <c:order val="2"/>
          <c:tx>
            <c:strRef>
              <c:f>'Roadmap Chart'!$AC$11</c:f>
              <c:strCache>
                <c:ptCount val="1"/>
                <c:pt idx="0">
                  <c:v>Phase 2</c:v>
                </c:pt>
              </c:strCache>
            </c:strRef>
          </c:tx>
          <c:spPr>
            <a:solidFill>
              <a:srgbClr val="FFC000"/>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Chart'!$AC$12:$AC$23</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2-47DE-45B4-A333-13B34FC5CC07}"/>
            </c:ext>
          </c:extLst>
        </c:ser>
        <c:ser>
          <c:idx val="3"/>
          <c:order val="3"/>
          <c:tx>
            <c:strRef>
              <c:f>'Roadmap Chart'!$AD$11</c:f>
              <c:strCache>
                <c:ptCount val="1"/>
                <c:pt idx="0">
                  <c:v>Phase 1</c:v>
                </c:pt>
              </c:strCache>
            </c:strRef>
          </c:tx>
          <c:spPr>
            <a:solidFill>
              <a:schemeClr val="accent2"/>
            </a:solidFill>
            <a:ln>
              <a:solidFill>
                <a:schemeClr val="accent2"/>
              </a:solidFill>
            </a:ln>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Chart'!$AD$12:$AD$23</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3-47DE-45B4-A333-13B34FC5CC07}"/>
            </c:ext>
          </c:extLst>
        </c:ser>
        <c:ser>
          <c:idx val="4"/>
          <c:order val="4"/>
          <c:tx>
            <c:strRef>
              <c:f>'Roadmap Chart'!$AE$11</c:f>
              <c:strCache>
                <c:ptCount val="1"/>
                <c:pt idx="0">
                  <c:v>Start</c:v>
                </c:pt>
              </c:strCache>
            </c:strRef>
          </c:tx>
          <c:spPr>
            <a:solidFill>
              <a:schemeClr val="bg2">
                <a:lumMod val="90000"/>
              </a:schemeClr>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Chart'!$AE$12:$AE$23</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axId val="-1708641200"/>
        <c:axId val="-1708638880"/>
      </c:radarChart>
      <c:catAx>
        <c:axId val="-1708641200"/>
        <c:scaling>
          <c:orientation val="minMax"/>
        </c:scaling>
        <c:delete val="0"/>
        <c:axPos val="b"/>
        <c:majorGridlines/>
        <c:numFmt formatCode="General" sourceLinked="0"/>
        <c:majorTickMark val="out"/>
        <c:minorTickMark val="none"/>
        <c:tickLblPos val="nextTo"/>
        <c:txPr>
          <a:bodyPr/>
          <a:lstStyle/>
          <a:p>
            <a:pPr>
              <a:defRPr b="1"/>
            </a:pPr>
            <a:endParaRPr lang="en-US"/>
          </a:p>
        </c:txPr>
        <c:crossAx val="-1708638880"/>
        <c:crosses val="autoZero"/>
        <c:auto val="1"/>
        <c:lblAlgn val="ctr"/>
        <c:lblOffset val="100"/>
        <c:noMultiLvlLbl val="0"/>
      </c:catAx>
      <c:valAx>
        <c:axId val="-1708638880"/>
        <c:scaling>
          <c:orientation val="minMax"/>
        </c:scaling>
        <c:delete val="0"/>
        <c:axPos val="l"/>
        <c:majorGridlines/>
        <c:numFmt formatCode="General" sourceLinked="1"/>
        <c:majorTickMark val="cross"/>
        <c:minorTickMark val="none"/>
        <c:tickLblPos val="nextTo"/>
        <c:txPr>
          <a:bodyPr/>
          <a:lstStyle/>
          <a:p>
            <a:pPr>
              <a:defRPr sz="1100" b="0">
                <a:latin typeface="+mj-lt"/>
              </a:defRPr>
            </a:pPr>
            <a:endParaRPr lang="en-US"/>
          </a:p>
        </c:txPr>
        <c:crossAx val="-1708641200"/>
        <c:crosses val="autoZero"/>
        <c:crossBetween val="between"/>
        <c:majorUnit val="1.0"/>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SAMM Phase 4 Score</a:t>
            </a:r>
          </a:p>
        </c:rich>
      </c:tx>
      <c:layout>
        <c:manualLayout>
          <c:xMode val="edge"/>
          <c:yMode val="edge"/>
          <c:x val="0.685833333333333"/>
          <c:y val="0.913738019169329"/>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4"/>
          <c:order val="0"/>
          <c:tx>
            <c:strRef>
              <c:f>Scorecard!$V$30</c:f>
              <c:strCache>
                <c:ptCount val="1"/>
                <c:pt idx="0">
                  <c:v>Governance</c:v>
                </c:pt>
              </c:strCache>
            </c:strRef>
          </c:tx>
          <c:spPr>
            <a:solidFill>
              <a:srgbClr val="3290C4"/>
            </a:solidFill>
            <a:ln>
              <a:solidFill>
                <a:srgbClr val="3290C4"/>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layout>
                <c:manualLayout>
                  <c:x val="0.01875"/>
                  <c:y val="0.057507987220447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145833333333334"/>
                  <c:y val="0.03833865814696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354166666666668"/>
                  <c:y val="0.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Scorecard!$V$31:$V$42</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5"/>
          <c:order val="1"/>
          <c:tx>
            <c:strRef>
              <c:f>Scorecard!$W$30</c:f>
              <c:strCache>
                <c:ptCount val="1"/>
                <c:pt idx="0">
                  <c:v>Construction</c:v>
                </c:pt>
              </c:strCache>
            </c:strRef>
          </c:tx>
          <c:spPr>
            <a:solidFill>
              <a:srgbClr val="B75727"/>
            </a:solidFill>
            <a:ln>
              <a:solidFill>
                <a:srgbClr val="B75727"/>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0270833333333335"/>
                  <c:y val="0.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250000000000001"/>
                  <c:y val="-0.019169329073482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875"/>
                  <c:y val="-0.047923322683706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Scorecard!$W$31:$W$42</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6"/>
          <c:order val="2"/>
          <c:tx>
            <c:strRef>
              <c:f>Scorecard!$X$30</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00416666666666667"/>
                  <c:y val="-0.057507987220447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104166666666667"/>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229166666666666"/>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Scorecard!$X$31:$X$42</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7"/>
          <c:order val="3"/>
          <c:tx>
            <c:strRef>
              <c:f>Scorecard!$Y$30</c:f>
              <c:strCache>
                <c:ptCount val="1"/>
                <c:pt idx="0">
                  <c:v>Operations</c:v>
                </c:pt>
              </c:strCache>
            </c:strRef>
          </c:tx>
          <c:spPr>
            <a:solidFill>
              <a:srgbClr val="791F1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0395833333333333"/>
                  <c:y val="-0.028753993610223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166666666666667"/>
                  <c:y val="0.028753993610223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00208333333333333"/>
                  <c:y val="0.051118210862619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Scorecard!$Y$31:$Y$42</c:f>
              <c:numCache>
                <c:formatCode>0.00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dLbls>
          <c:showLegendKey val="0"/>
          <c:showVal val="0"/>
          <c:showCatName val="0"/>
          <c:showSerName val="0"/>
          <c:showPercent val="0"/>
          <c:showBubbleSize val="0"/>
        </c:dLbls>
        <c:axId val="-1708433856"/>
        <c:axId val="-1708432080"/>
      </c:radarChart>
      <c:catAx>
        <c:axId val="-1708433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8432080"/>
        <c:crosses val="autoZero"/>
        <c:auto val="1"/>
        <c:lblAlgn val="ctr"/>
        <c:lblOffset val="100"/>
        <c:noMultiLvlLbl val="0"/>
      </c:catAx>
      <c:valAx>
        <c:axId val="-1708432080"/>
        <c:scaling>
          <c:orientation val="minMax"/>
          <c:max val="3.0"/>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843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261780550863995"/>
          <c:y val="0.00797872340425532"/>
          <c:w val="0.949390797800089"/>
          <c:h val="0.984574468085106"/>
        </c:manualLayout>
      </c:layout>
      <c:areaChart>
        <c:grouping val="stacked"/>
        <c:varyColors val="0"/>
        <c:ser>
          <c:idx val="0"/>
          <c:order val="0"/>
          <c:spPr>
            <a:blipFill dpi="0" rotWithShape="0">
              <a:blip xmlns:r="http://schemas.openxmlformats.org/officeDocument/2006/relationships" r:embed="rId1"/>
              <a:srcRect/>
              <a:stretch>
                <a:fillRect/>
              </a:stretch>
            </a:blipFill>
            <a:ln w="25400">
              <a:noFill/>
            </a:ln>
          </c:spPr>
          <c:pictureOptions>
            <c:pictureFormat val="stretch"/>
          </c:pictureOptions>
          <c:val>
            <c:numRef>
              <c:f>'Roadmap Chart'!$Y$4:$AA$4</c:f>
              <c:numCache>
                <c:formatCode>General</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F85B-4E97-B4D9-8FFB484729A0}"/>
            </c:ext>
          </c:extLst>
        </c:ser>
        <c:dLbls>
          <c:showLegendKey val="0"/>
          <c:showVal val="0"/>
          <c:showCatName val="0"/>
          <c:showSerName val="0"/>
          <c:showPercent val="0"/>
          <c:showBubbleSize val="0"/>
        </c:dLbls>
        <c:axId val="-1708389504"/>
        <c:axId val="-1708387728"/>
      </c:areaChart>
      <c:catAx>
        <c:axId val="-1708389504"/>
        <c:scaling>
          <c:orientation val="minMax"/>
        </c:scaling>
        <c:delete val="0"/>
        <c:axPos val="b"/>
        <c:majorTickMark val="none"/>
        <c:minorTickMark val="none"/>
        <c:tickLblPos val="none"/>
        <c:spPr>
          <a:ln w="9525">
            <a:noFill/>
          </a:ln>
        </c:spPr>
        <c:crossAx val="-1708387728"/>
        <c:crosses val="autoZero"/>
        <c:auto val="1"/>
        <c:lblAlgn val="ctr"/>
        <c:lblOffset val="100"/>
        <c:tickMarkSkip val="1"/>
        <c:noMultiLvlLbl val="0"/>
      </c:catAx>
      <c:valAx>
        <c:axId val="-1708387728"/>
        <c:scaling>
          <c:orientation val="minMax"/>
          <c:max val="1.0"/>
        </c:scaling>
        <c:delete val="0"/>
        <c:axPos val="l"/>
        <c:majorGridlines>
          <c:spPr>
            <a:ln w="3175">
              <a:solidFill>
                <a:srgbClr val="000000"/>
              </a:solidFill>
              <a:prstDash val="solid"/>
            </a:ln>
          </c:spPr>
        </c:majorGridlines>
        <c:numFmt formatCode="General" sourceLinked="1"/>
        <c:majorTickMark val="none"/>
        <c:minorTickMark val="none"/>
        <c:tickLblPos val="none"/>
        <c:spPr>
          <a:ln w="9525">
            <a:noFill/>
          </a:ln>
        </c:spPr>
        <c:crossAx val="-1708389504"/>
        <c:crosses val="autoZero"/>
        <c:crossBetween val="midCat"/>
      </c:valAx>
      <c:spPr>
        <a:solidFill>
          <a:srgbClr val="C0C0C0"/>
        </a:solidFill>
        <a:ln w="12700">
          <a:solidFill>
            <a:srgbClr val="808080"/>
          </a:solidFill>
          <a:prstDash val="solid"/>
        </a:ln>
      </c:spPr>
    </c:plotArea>
    <c:plotVisOnly val="1"/>
    <c:dispBlanksAs val="zero"/>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60257413470387"/>
          <c:w val="0.920475294249839"/>
          <c:h val="0.641029653881547"/>
        </c:manualLayout>
      </c:layout>
      <c:areaChart>
        <c:grouping val="standard"/>
        <c:varyColors val="0"/>
        <c:ser>
          <c:idx val="0"/>
          <c:order val="0"/>
          <c:spPr>
            <a:solidFill>
              <a:srgbClr val="3290C4"/>
            </a:solidFill>
            <a:ln w="25400">
              <a:noFill/>
            </a:ln>
          </c:spPr>
          <c:val>
            <c:numRef>
              <c:f>'Roadmap Chart'!$B$12:$J$12</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742C-418E-8375-EABEB5E457F3}"/>
            </c:ext>
          </c:extLst>
        </c:ser>
        <c:dLbls>
          <c:showLegendKey val="0"/>
          <c:showVal val="0"/>
          <c:showCatName val="0"/>
          <c:showSerName val="0"/>
          <c:showPercent val="0"/>
          <c:showBubbleSize val="0"/>
        </c:dLbls>
        <c:axId val="-1708366768"/>
        <c:axId val="-1708364448"/>
      </c:areaChart>
      <c:catAx>
        <c:axId val="-170836676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8364448"/>
        <c:crosses val="autoZero"/>
        <c:auto val="1"/>
        <c:lblAlgn val="ctr"/>
        <c:lblOffset val="100"/>
        <c:tickLblSkip val="9"/>
        <c:tickMarkSkip val="9"/>
        <c:noMultiLvlLbl val="0"/>
      </c:catAx>
      <c:valAx>
        <c:axId val="-1708364448"/>
        <c:scaling>
          <c:orientation val="minMax"/>
          <c:max val="3.0"/>
          <c:min val="0.0"/>
        </c:scaling>
        <c:delete val="0"/>
        <c:axPos val="l"/>
        <c:majorGridlines>
          <c:spPr>
            <a:ln w="3175">
              <a:solidFill>
                <a:srgbClr val="C0C0C0"/>
              </a:solidFill>
              <a:prstDash val="sysDash"/>
            </a:ln>
          </c:spPr>
        </c:majorGridlines>
        <c:numFmt formatCode="General" sourceLinked="1"/>
        <c:majorTickMark val="out"/>
        <c:minorTickMark val="in"/>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366768"/>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8227848101266"/>
          <c:w val="0.920608867425758"/>
          <c:h val="0.645569620253165"/>
        </c:manualLayout>
      </c:layout>
      <c:areaChart>
        <c:grouping val="standard"/>
        <c:varyColors val="0"/>
        <c:ser>
          <c:idx val="0"/>
          <c:order val="0"/>
          <c:spPr>
            <a:solidFill>
              <a:srgbClr val="3290C4"/>
            </a:solidFill>
            <a:ln w="25400">
              <a:noFill/>
            </a:ln>
          </c:spPr>
          <c:val>
            <c:numRef>
              <c:f>'Roadmap Chart'!$B$13:$J$13</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814C-47EA-BF90-9795F2F51CB3}"/>
            </c:ext>
          </c:extLst>
        </c:ser>
        <c:dLbls>
          <c:showLegendKey val="0"/>
          <c:showVal val="0"/>
          <c:showCatName val="0"/>
          <c:showSerName val="0"/>
          <c:showPercent val="0"/>
          <c:showBubbleSize val="0"/>
        </c:dLbls>
        <c:axId val="-1734119856"/>
        <c:axId val="-1734117808"/>
      </c:areaChart>
      <c:catAx>
        <c:axId val="-173411985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117808"/>
        <c:crosses val="autoZero"/>
        <c:auto val="1"/>
        <c:lblAlgn val="ctr"/>
        <c:lblOffset val="100"/>
        <c:tickLblSkip val="9"/>
        <c:tickMarkSkip val="9"/>
        <c:noMultiLvlLbl val="0"/>
      </c:catAx>
      <c:valAx>
        <c:axId val="-1734117808"/>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11985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2765598650927"/>
          <c:y val="0.15723367011639"/>
          <c:w val="0.920741989881956"/>
          <c:h val="0.647802720879526"/>
        </c:manualLayout>
      </c:layout>
      <c:areaChart>
        <c:grouping val="standard"/>
        <c:varyColors val="0"/>
        <c:ser>
          <c:idx val="0"/>
          <c:order val="0"/>
          <c:spPr>
            <a:solidFill>
              <a:srgbClr val="3290C4"/>
            </a:solidFill>
            <a:ln w="25400">
              <a:noFill/>
            </a:ln>
          </c:spPr>
          <c:val>
            <c:numRef>
              <c:f>'Roadmap Chart'!$B$14:$J$14</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3AEA-4E00-9A98-FE42043B66F0}"/>
            </c:ext>
          </c:extLst>
        </c:ser>
        <c:dLbls>
          <c:showLegendKey val="0"/>
          <c:showVal val="0"/>
          <c:showCatName val="0"/>
          <c:showSerName val="0"/>
          <c:showPercent val="0"/>
          <c:showBubbleSize val="0"/>
        </c:dLbls>
        <c:axId val="-1757534112"/>
        <c:axId val="-1757531248"/>
      </c:areaChart>
      <c:catAx>
        <c:axId val="-175753411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531248"/>
        <c:crosses val="autoZero"/>
        <c:auto val="1"/>
        <c:lblAlgn val="ctr"/>
        <c:lblOffset val="100"/>
        <c:tickLblSkip val="9"/>
        <c:tickMarkSkip val="9"/>
        <c:noMultiLvlLbl val="0"/>
      </c:catAx>
      <c:valAx>
        <c:axId val="-1757531248"/>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C0C0C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5753411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8227848101266"/>
          <c:w val="0.920475294249839"/>
          <c:h val="0.645569620253165"/>
        </c:manualLayout>
      </c:layout>
      <c:areaChart>
        <c:grouping val="standard"/>
        <c:varyColors val="0"/>
        <c:ser>
          <c:idx val="0"/>
          <c:order val="0"/>
          <c:spPr>
            <a:solidFill>
              <a:srgbClr val="B75727"/>
            </a:solidFill>
            <a:ln w="25400">
              <a:noFill/>
            </a:ln>
          </c:spPr>
          <c:val>
            <c:numRef>
              <c:f>'Roadmap Chart'!$B$15:$J$15</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90F6-46BF-A6D0-6EDA868CD3FB}"/>
            </c:ext>
          </c:extLst>
        </c:ser>
        <c:dLbls>
          <c:showLegendKey val="0"/>
          <c:showVal val="0"/>
          <c:showCatName val="0"/>
          <c:showSerName val="0"/>
          <c:showPercent val="0"/>
          <c:showBubbleSize val="0"/>
        </c:dLbls>
        <c:axId val="-1734317040"/>
        <c:axId val="-1757680912"/>
      </c:areaChart>
      <c:catAx>
        <c:axId val="-173431704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680912"/>
        <c:crosses val="autoZero"/>
        <c:auto val="1"/>
        <c:lblAlgn val="ctr"/>
        <c:lblOffset val="100"/>
        <c:tickLblSkip val="9"/>
        <c:tickMarkSkip val="9"/>
        <c:noMultiLvlLbl val="0"/>
      </c:catAx>
      <c:valAx>
        <c:axId val="-175768091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1704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8227848101266"/>
          <c:w val="0.920475294249839"/>
          <c:h val="0.645569620253165"/>
        </c:manualLayout>
      </c:layout>
      <c:areaChart>
        <c:grouping val="standard"/>
        <c:varyColors val="0"/>
        <c:ser>
          <c:idx val="0"/>
          <c:order val="0"/>
          <c:spPr>
            <a:solidFill>
              <a:srgbClr val="B75727"/>
            </a:solidFill>
            <a:ln w="25400">
              <a:noFill/>
            </a:ln>
          </c:spPr>
          <c:val>
            <c:numRef>
              <c:f>'Roadmap Chart'!$B$16:$J$16</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AEBC-4D66-A4F6-E9E8112D96DC}"/>
            </c:ext>
          </c:extLst>
        </c:ser>
        <c:dLbls>
          <c:showLegendKey val="0"/>
          <c:showVal val="0"/>
          <c:showCatName val="0"/>
          <c:showSerName val="0"/>
          <c:showPercent val="0"/>
          <c:showBubbleSize val="0"/>
        </c:dLbls>
        <c:axId val="-1708566064"/>
        <c:axId val="-1757587024"/>
      </c:areaChart>
      <c:catAx>
        <c:axId val="-1708566064"/>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57587024"/>
        <c:crosses val="autoZero"/>
        <c:auto val="1"/>
        <c:lblAlgn val="ctr"/>
        <c:lblOffset val="100"/>
        <c:tickLblSkip val="9"/>
        <c:tickMarkSkip val="9"/>
        <c:noMultiLvlLbl val="0"/>
      </c:catAx>
      <c:valAx>
        <c:axId val="-1757587024"/>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8566064"/>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723367011639"/>
          <c:w val="0.920608867425758"/>
          <c:h val="0.647802720879526"/>
        </c:manualLayout>
      </c:layout>
      <c:areaChart>
        <c:grouping val="standard"/>
        <c:varyColors val="0"/>
        <c:ser>
          <c:idx val="0"/>
          <c:order val="0"/>
          <c:spPr>
            <a:solidFill>
              <a:srgbClr val="B75727"/>
            </a:solidFill>
            <a:ln w="25400">
              <a:noFill/>
            </a:ln>
          </c:spPr>
          <c:val>
            <c:numRef>
              <c:f>'Roadmap Chart'!$B$17:$J$17</c:f>
              <c:numCache>
                <c:formatCode>0.00</c:formatCode>
                <c:ptCount val="9"/>
                <c:pt idx="0">
                  <c:v>0.0</c:v>
                </c:pt>
                <c:pt idx="1">
                  <c:v>0.0</c:v>
                </c:pt>
                <c:pt idx="2" formatCode="General">
                  <c:v>0.0</c:v>
                </c:pt>
                <c:pt idx="3">
                  <c:v>0.0</c:v>
                </c:pt>
                <c:pt idx="4" formatCode="General">
                  <c:v>0.0</c:v>
                </c:pt>
                <c:pt idx="5">
                  <c:v>0.0</c:v>
                </c:pt>
                <c:pt idx="6" formatCode="General">
                  <c:v>0.0</c:v>
                </c:pt>
                <c:pt idx="7">
                  <c:v>0.0</c:v>
                </c:pt>
                <c:pt idx="8" formatCode="General">
                  <c:v>0.0</c:v>
                </c:pt>
              </c:numCache>
            </c:numRef>
          </c:val>
          <c:extLst xmlns:c16r2="http://schemas.microsoft.com/office/drawing/2015/06/chart">
            <c:ext xmlns:c16="http://schemas.microsoft.com/office/drawing/2014/chart" uri="{C3380CC4-5D6E-409C-BE32-E72D297353CC}">
              <c16:uniqueId val="{00000000-1CAD-4BBC-AB04-539BAD828096}"/>
            </c:ext>
          </c:extLst>
        </c:ser>
        <c:dLbls>
          <c:showLegendKey val="0"/>
          <c:showVal val="0"/>
          <c:showCatName val="0"/>
          <c:showSerName val="0"/>
          <c:showPercent val="0"/>
          <c:showBubbleSize val="0"/>
        </c:dLbls>
        <c:axId val="-1734342896"/>
        <c:axId val="-1734340576"/>
      </c:areaChart>
      <c:catAx>
        <c:axId val="-173434289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34340576"/>
        <c:crosses val="autoZero"/>
        <c:auto val="1"/>
        <c:lblAlgn val="ctr"/>
        <c:lblOffset val="100"/>
        <c:tickLblSkip val="9"/>
        <c:tickMarkSkip val="9"/>
        <c:noMultiLvlLbl val="0"/>
      </c:catAx>
      <c:valAx>
        <c:axId val="-1734340576"/>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3434289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1" Type="http://schemas.openxmlformats.org/officeDocument/2006/relationships/chart" Target="../charts/chart13.xml"/><Relationship Id="rId12" Type="http://schemas.openxmlformats.org/officeDocument/2006/relationships/chart" Target="../charts/chart14.xml"/><Relationship Id="rId13" Type="http://schemas.openxmlformats.org/officeDocument/2006/relationships/chart" Target="../charts/chart15.xml"/><Relationship Id="rId14" Type="http://schemas.openxmlformats.org/officeDocument/2006/relationships/chart" Target="../charts/chart16.xml"/><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 Id="rId4" Type="http://schemas.openxmlformats.org/officeDocument/2006/relationships/chart" Target="../charts/chart6.xml"/><Relationship Id="rId5" Type="http://schemas.openxmlformats.org/officeDocument/2006/relationships/chart" Target="../charts/chart7.xml"/><Relationship Id="rId6" Type="http://schemas.openxmlformats.org/officeDocument/2006/relationships/chart" Target="../charts/chart8.xml"/><Relationship Id="rId7" Type="http://schemas.openxmlformats.org/officeDocument/2006/relationships/chart" Target="../charts/chart9.xml"/><Relationship Id="rId8" Type="http://schemas.openxmlformats.org/officeDocument/2006/relationships/chart" Target="../charts/chart10.xml"/><Relationship Id="rId9" Type="http://schemas.openxmlformats.org/officeDocument/2006/relationships/chart" Target="../charts/chart11.xml"/><Relationship Id="rId10"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4" Type="http://schemas.openxmlformats.org/officeDocument/2006/relationships/image" Target="../media/image6.emf"/><Relationship Id="rId5" Type="http://schemas.openxmlformats.org/officeDocument/2006/relationships/image" Target="../media/image7.emf"/><Relationship Id="rId1" Type="http://schemas.openxmlformats.org/officeDocument/2006/relationships/image" Target="../media/image3.emf"/><Relationship Id="rId2"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xdr:col>
      <xdr:colOff>6657975</xdr:colOff>
      <xdr:row>46</xdr:row>
      <xdr:rowOff>142875</xdr:rowOff>
    </xdr:to>
    <xdr:pic>
      <xdr:nvPicPr>
        <xdr:cNvPr id="2"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4000"/>
          <a:ext cx="8181975" cy="452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1130300</xdr:colOff>
      <xdr:row>12</xdr:row>
      <xdr:rowOff>0</xdr:rowOff>
    </xdr:from>
    <xdr:to>
      <xdr:col>17</xdr:col>
      <xdr:colOff>647700</xdr:colOff>
      <xdr:row>24</xdr:row>
      <xdr:rowOff>292100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12700</xdr:colOff>
      <xdr:row>30</xdr:row>
      <xdr:rowOff>0</xdr:rowOff>
    </xdr:from>
    <xdr:to>
      <xdr:col>17</xdr:col>
      <xdr:colOff>660400</xdr:colOff>
      <xdr:row>43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9525</xdr:rowOff>
    </xdr:from>
    <xdr:to>
      <xdr:col>22</xdr:col>
      <xdr:colOff>133350</xdr:colOff>
      <xdr:row>104</xdr:row>
      <xdr:rowOff>171450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102</xdr:row>
      <xdr:rowOff>162330</xdr:rowOff>
    </xdr:from>
    <xdr:to>
      <xdr:col>23</xdr:col>
      <xdr:colOff>0</xdr:colOff>
      <xdr:row>104</xdr:row>
      <xdr:rowOff>162329</xdr:rowOff>
    </xdr:to>
    <xdr:sp macro="" textlink="">
      <xdr:nvSpPr>
        <xdr:cNvPr id="3" name="Rectangle 20"/>
        <xdr:cNvSpPr>
          <a:spLocks noChangeArrowheads="1"/>
        </xdr:cNvSpPr>
      </xdr:nvSpPr>
      <xdr:spPr bwMode="auto">
        <a:xfrm>
          <a:off x="9100027" y="17951879"/>
          <a:ext cx="7171251" cy="32466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9525</xdr:colOff>
      <xdr:row>7</xdr:row>
      <xdr:rowOff>25400</xdr:rowOff>
    </xdr:from>
    <xdr:to>
      <xdr:col>23</xdr:col>
      <xdr:colOff>0</xdr:colOff>
      <xdr:row>105</xdr:row>
      <xdr:rowOff>3175</xdr:rowOff>
    </xdr:to>
    <xdr:sp macro="" textlink="">
      <xdr:nvSpPr>
        <xdr:cNvPr id="4" name="Rectangle 19"/>
        <xdr:cNvSpPr>
          <a:spLocks noChangeArrowheads="1"/>
        </xdr:cNvSpPr>
      </xdr:nvSpPr>
      <xdr:spPr bwMode="auto">
        <a:xfrm>
          <a:off x="15653076" y="2102503"/>
          <a:ext cx="667017" cy="16487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278569</xdr:colOff>
      <xdr:row>10</xdr:row>
      <xdr:rowOff>161925</xdr:rowOff>
    </xdr:from>
    <xdr:to>
      <xdr:col>22</xdr:col>
      <xdr:colOff>154299</xdr:colOff>
      <xdr:row>18</xdr:row>
      <xdr:rowOff>114300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275394</xdr:colOff>
      <xdr:row>17</xdr:row>
      <xdr:rowOff>139700</xdr:rowOff>
    </xdr:from>
    <xdr:to>
      <xdr:col>22</xdr:col>
      <xdr:colOff>154299</xdr:colOff>
      <xdr:row>25</xdr:row>
      <xdr:rowOff>101600</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284090</xdr:colOff>
      <xdr:row>24</xdr:row>
      <xdr:rowOff>90561</xdr:rowOff>
    </xdr:from>
    <xdr:to>
      <xdr:col>22</xdr:col>
      <xdr:colOff>154300</xdr:colOff>
      <xdr:row>32</xdr:row>
      <xdr:rowOff>71511</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272990</xdr:colOff>
      <xdr:row>31</xdr:row>
      <xdr:rowOff>152400</xdr:rowOff>
    </xdr:from>
    <xdr:to>
      <xdr:col>22</xdr:col>
      <xdr:colOff>166169</xdr:colOff>
      <xdr:row>39</xdr:row>
      <xdr:rowOff>133350</xdr:rowOff>
    </xdr:to>
    <xdr:graphicFrame macro="">
      <xdr:nvGraphicFramePr>
        <xdr:cNvPr id="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270646</xdr:colOff>
      <xdr:row>38</xdr:row>
      <xdr:rowOff>152400</xdr:rowOff>
    </xdr:from>
    <xdr:to>
      <xdr:col>22</xdr:col>
      <xdr:colOff>166169</xdr:colOff>
      <xdr:row>46</xdr:row>
      <xdr:rowOff>133350</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272991</xdr:colOff>
      <xdr:row>46</xdr:row>
      <xdr:rowOff>152400</xdr:rowOff>
    </xdr:from>
    <xdr:to>
      <xdr:col>22</xdr:col>
      <xdr:colOff>154300</xdr:colOff>
      <xdr:row>54</xdr:row>
      <xdr:rowOff>142875</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267368</xdr:colOff>
      <xdr:row>54</xdr:row>
      <xdr:rowOff>142875</xdr:rowOff>
    </xdr:from>
    <xdr:to>
      <xdr:col>22</xdr:col>
      <xdr:colOff>162331</xdr:colOff>
      <xdr:row>62</xdr:row>
      <xdr:rowOff>142875</xdr:rowOff>
    </xdr:to>
    <xdr:graphicFrame macro="">
      <xdr:nvGraphicFramePr>
        <xdr:cNvPr id="1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267367</xdr:colOff>
      <xdr:row>62</xdr:row>
      <xdr:rowOff>152400</xdr:rowOff>
    </xdr:from>
    <xdr:to>
      <xdr:col>22</xdr:col>
      <xdr:colOff>162330</xdr:colOff>
      <xdr:row>70</xdr:row>
      <xdr:rowOff>161925</xdr:rowOff>
    </xdr:to>
    <xdr:graphicFrame macro="">
      <xdr:nvGraphicFramePr>
        <xdr:cNvPr id="1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267368</xdr:colOff>
      <xdr:row>70</xdr:row>
      <xdr:rowOff>152400</xdr:rowOff>
    </xdr:from>
    <xdr:to>
      <xdr:col>22</xdr:col>
      <xdr:colOff>162332</xdr:colOff>
      <xdr:row>78</xdr:row>
      <xdr:rowOff>161925</xdr:rowOff>
    </xdr:to>
    <xdr:graphicFrame macro="">
      <xdr:nvGraphicFramePr>
        <xdr:cNvPr id="1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267368</xdr:colOff>
      <xdr:row>78</xdr:row>
      <xdr:rowOff>152400</xdr:rowOff>
    </xdr:from>
    <xdr:to>
      <xdr:col>22</xdr:col>
      <xdr:colOff>162331</xdr:colOff>
      <xdr:row>86</xdr:row>
      <xdr:rowOff>158750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267368</xdr:colOff>
      <xdr:row>86</xdr:row>
      <xdr:rowOff>142875</xdr:rowOff>
    </xdr:from>
    <xdr:to>
      <xdr:col>22</xdr:col>
      <xdr:colOff>152782</xdr:colOff>
      <xdr:row>94</xdr:row>
      <xdr:rowOff>158750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267367</xdr:colOff>
      <xdr:row>94</xdr:row>
      <xdr:rowOff>152400</xdr:rowOff>
    </xdr:from>
    <xdr:to>
      <xdr:col>22</xdr:col>
      <xdr:colOff>162330</xdr:colOff>
      <xdr:row>103</xdr:row>
      <xdr:rowOff>5944</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657225</xdr:colOff>
      <xdr:row>25</xdr:row>
      <xdr:rowOff>158750</xdr:rowOff>
    </xdr:from>
    <xdr:to>
      <xdr:col>35</xdr:col>
      <xdr:colOff>317500</xdr:colOff>
      <xdr:row>61</xdr:row>
      <xdr:rowOff>50800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428625</xdr:colOff>
      <xdr:row>14</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2</xdr:col>
      <xdr:colOff>428625</xdr:colOff>
      <xdr:row>28</xdr:row>
      <xdr:rowOff>123825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813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2</xdr:col>
      <xdr:colOff>428625</xdr:colOff>
      <xdr:row>42</xdr:row>
      <xdr:rowOff>123825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0482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2</xdr:col>
      <xdr:colOff>428625</xdr:colOff>
      <xdr:row>56</xdr:row>
      <xdr:rowOff>123825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152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0</xdr:rowOff>
    </xdr:from>
    <xdr:to>
      <xdr:col>2</xdr:col>
      <xdr:colOff>428625</xdr:colOff>
      <xdr:row>70</xdr:row>
      <xdr:rowOff>123825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5821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 Id="rId3"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printerSettings" Target="../printerSettings/printerSettings8.bin"/><Relationship Id="rId3"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C22"/>
  <sheetViews>
    <sheetView workbookViewId="0">
      <selection activeCell="B15" sqref="B15"/>
    </sheetView>
  </sheetViews>
  <sheetFormatPr baseColWidth="10" defaultColWidth="8.83203125" defaultRowHeight="13" x14ac:dyDescent="0.15"/>
  <cols>
    <col min="1" max="1" width="22.83203125" style="67" bestFit="1" customWidth="1"/>
    <col min="2" max="2" width="100.5" style="67" customWidth="1"/>
    <col min="3" max="16384" width="8.83203125" style="67"/>
  </cols>
  <sheetData>
    <row r="1" spans="1:2" s="65" customFormat="1" ht="25" x14ac:dyDescent="0.25">
      <c r="A1" s="64" t="s">
        <v>478</v>
      </c>
      <c r="B1" s="64"/>
    </row>
    <row r="2" spans="1:2" x14ac:dyDescent="0.15">
      <c r="A2" s="66"/>
      <c r="B2" s="66"/>
    </row>
    <row r="3" spans="1:2" x14ac:dyDescent="0.15">
      <c r="A3" s="66" t="s">
        <v>44</v>
      </c>
      <c r="B3" s="66">
        <v>1.5</v>
      </c>
    </row>
    <row r="4" spans="1:2" x14ac:dyDescent="0.15">
      <c r="A4" s="66"/>
      <c r="B4" s="66"/>
    </row>
    <row r="5" spans="1:2" ht="62.25" customHeight="1" x14ac:dyDescent="0.15">
      <c r="A5" s="66" t="s">
        <v>45</v>
      </c>
      <c r="B5" s="68" t="s">
        <v>402</v>
      </c>
    </row>
    <row r="6" spans="1:2" x14ac:dyDescent="0.15">
      <c r="A6" s="66" t="s">
        <v>479</v>
      </c>
      <c r="B6" s="66" t="s">
        <v>486</v>
      </c>
    </row>
    <row r="7" spans="1:2" x14ac:dyDescent="0.15">
      <c r="A7" s="66" t="s">
        <v>401</v>
      </c>
      <c r="B7" s="66" t="s">
        <v>480</v>
      </c>
    </row>
    <row r="8" spans="1:2" x14ac:dyDescent="0.15">
      <c r="A8" s="66" t="s">
        <v>46</v>
      </c>
      <c r="B8" s="66" t="s">
        <v>403</v>
      </c>
    </row>
    <row r="9" spans="1:2" x14ac:dyDescent="0.15">
      <c r="A9" s="66"/>
      <c r="B9" s="66"/>
    </row>
    <row r="10" spans="1:2" x14ac:dyDescent="0.15">
      <c r="A10" s="66" t="s">
        <v>479</v>
      </c>
      <c r="B10" s="66" t="s">
        <v>487</v>
      </c>
    </row>
    <row r="11" spans="1:2" x14ac:dyDescent="0.15">
      <c r="A11" s="66" t="s">
        <v>481</v>
      </c>
      <c r="B11" s="66" t="s">
        <v>483</v>
      </c>
    </row>
    <row r="12" spans="1:2" x14ac:dyDescent="0.15">
      <c r="A12" s="66" t="s">
        <v>46</v>
      </c>
      <c r="B12" s="66"/>
    </row>
    <row r="13" spans="1:2" x14ac:dyDescent="0.15">
      <c r="A13" s="66"/>
      <c r="B13" s="66"/>
    </row>
    <row r="14" spans="1:2" x14ac:dyDescent="0.15">
      <c r="A14" s="66" t="s">
        <v>479</v>
      </c>
      <c r="B14" s="66" t="s">
        <v>484</v>
      </c>
    </row>
    <row r="15" spans="1:2" x14ac:dyDescent="0.15">
      <c r="A15" s="66" t="s">
        <v>367</v>
      </c>
      <c r="B15" s="66" t="s">
        <v>485</v>
      </c>
    </row>
    <row r="16" spans="1:2" x14ac:dyDescent="0.15">
      <c r="A16" s="66"/>
      <c r="B16" s="66"/>
    </row>
    <row r="17" spans="1:3" x14ac:dyDescent="0.15">
      <c r="A17" s="66" t="s">
        <v>47</v>
      </c>
      <c r="B17" s="66" t="s">
        <v>48</v>
      </c>
    </row>
    <row r="18" spans="1:3" ht="39" x14ac:dyDescent="0.15">
      <c r="A18" s="66"/>
      <c r="B18" s="68" t="s">
        <v>49</v>
      </c>
    </row>
    <row r="19" spans="1:3" x14ac:dyDescent="0.15">
      <c r="A19" s="66"/>
      <c r="B19" s="66"/>
    </row>
    <row r="20" spans="1:3" ht="26" x14ac:dyDescent="0.15">
      <c r="A20" s="69" t="s">
        <v>404</v>
      </c>
      <c r="B20" s="70" t="s">
        <v>405</v>
      </c>
      <c r="C20" s="71"/>
    </row>
    <row r="21" spans="1:3" x14ac:dyDescent="0.15">
      <c r="A21" s="69"/>
      <c r="B21" s="69" t="s">
        <v>406</v>
      </c>
      <c r="C21" s="71"/>
    </row>
    <row r="22" spans="1:3" x14ac:dyDescent="0.15">
      <c r="A22" s="69"/>
      <c r="B22" s="223" t="s">
        <v>482</v>
      </c>
      <c r="C22" s="71"/>
    </row>
  </sheetData>
  <sheetProtection sheet="1" objects="1" scenarios="1"/>
  <customSheetViews>
    <customSheetView guid="{9846C184-355C-EA4B-8C35-9561D1AEE31C}" fitToPage="1">
      <selection activeCell="B3" sqref="B3"/>
      <pageMargins left="0.74803149606299213" right="0.74803149606299213" top="0.39370078740157483" bottom="0.39370078740157483" header="0.51181102362204722" footer="0.51181102362204722"/>
      <pageSetup paperSize="9" scale="71" orientation="portrait" r:id="rId1"/>
      <headerFooter alignWithMargins="0"/>
    </customSheetView>
  </customSheetViews>
  <pageMargins left="0.74803149606299213" right="0.74803149606299213" top="0.39370078740157483" bottom="0.39370078740157483" header="0.51181102362204722" footer="0.51181102362204722"/>
  <pageSetup paperSize="9" scale="7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7"/>
  <sheetViews>
    <sheetView tabSelected="1" topLeftCell="B1" workbookViewId="0">
      <selection activeCell="D10" sqref="D10"/>
    </sheetView>
  </sheetViews>
  <sheetFormatPr baseColWidth="10" defaultColWidth="8.83203125" defaultRowHeight="14" x14ac:dyDescent="0.15"/>
  <cols>
    <col min="1" max="1" width="0" style="27" hidden="1" customWidth="1"/>
    <col min="2" max="2" width="9" bestFit="1" customWidth="1"/>
    <col min="3" max="3" width="12" style="237" bestFit="1" customWidth="1"/>
    <col min="4" max="4" width="100" style="231" customWidth="1"/>
    <col min="5" max="5" width="33.33203125" style="32" customWidth="1"/>
    <col min="6" max="6" width="4.83203125" style="27" hidden="1" customWidth="1"/>
    <col min="7" max="7" width="8.6640625" style="27" hidden="1" customWidth="1"/>
    <col min="8" max="8" width="8.6640625" style="134" hidden="1" customWidth="1"/>
    <col min="9" max="9" width="33.33203125" customWidth="1"/>
    <col min="10" max="10" width="15" style="12" bestFit="1" customWidth="1"/>
    <col min="11" max="11" width="15" bestFit="1" customWidth="1"/>
    <col min="12" max="12" width="26" customWidth="1"/>
    <col min="13" max="13" width="24.5" customWidth="1"/>
    <col min="14" max="14" width="26.6640625" customWidth="1"/>
    <col min="15" max="15" width="25.6640625" customWidth="1"/>
    <col min="16" max="16" width="28.6640625" customWidth="1"/>
    <col min="17" max="26" width="15" bestFit="1" customWidth="1"/>
  </cols>
  <sheetData>
    <row r="1" spans="2:26" customFormat="1" ht="25" customHeight="1" x14ac:dyDescent="0.2">
      <c r="B1" s="321" t="str">
        <f>CONCATENATE("SAMM Assessment Interview: ",D11," For ",D10)</f>
        <v xml:space="preserve">SAMM Assessment Interview:  For </v>
      </c>
      <c r="C1" s="321"/>
      <c r="D1" s="321"/>
      <c r="E1" s="321"/>
      <c r="F1" s="321"/>
      <c r="G1" s="321"/>
      <c r="H1" s="321"/>
      <c r="I1" s="321"/>
      <c r="J1" s="10"/>
      <c r="K1" s="1"/>
      <c r="L1" s="139"/>
      <c r="M1" s="1"/>
      <c r="N1" s="1"/>
      <c r="O1" s="1"/>
      <c r="P1" s="1"/>
      <c r="Q1" s="1"/>
      <c r="R1" s="1"/>
      <c r="S1" s="1"/>
      <c r="T1" s="1"/>
      <c r="U1" s="1"/>
      <c r="V1" s="1"/>
      <c r="W1" s="1"/>
      <c r="X1" s="1"/>
      <c r="Y1" s="1"/>
      <c r="Z1" s="1"/>
    </row>
    <row r="2" spans="2:26" customFormat="1" ht="16" customHeight="1" thickBot="1" x14ac:dyDescent="0.2">
      <c r="B2" s="1"/>
      <c r="C2" s="234"/>
      <c r="D2" s="224"/>
      <c r="E2" s="28"/>
      <c r="F2" s="23"/>
      <c r="G2" s="23"/>
      <c r="H2" s="119"/>
      <c r="I2" s="9"/>
      <c r="J2" s="10"/>
      <c r="K2" s="1"/>
      <c r="L2" s="139"/>
      <c r="M2" s="1"/>
      <c r="N2" s="1"/>
      <c r="O2" s="1"/>
      <c r="P2" s="1"/>
      <c r="Q2" s="1"/>
      <c r="R2" s="1"/>
      <c r="S2" s="1"/>
      <c r="T2" s="1"/>
      <c r="U2" s="1"/>
      <c r="V2" s="1"/>
      <c r="W2" s="1"/>
      <c r="X2" s="1"/>
      <c r="Y2" s="1"/>
      <c r="Z2" s="1"/>
    </row>
    <row r="3" spans="2:26" customFormat="1" ht="12.75" customHeight="1" x14ac:dyDescent="0.15">
      <c r="B3" s="322" t="s">
        <v>50</v>
      </c>
      <c r="C3" s="323"/>
      <c r="D3" s="323"/>
      <c r="E3" s="323"/>
      <c r="F3" s="323"/>
      <c r="G3" s="323"/>
      <c r="H3" s="323"/>
      <c r="I3" s="324"/>
      <c r="J3" s="10"/>
      <c r="K3" s="1"/>
      <c r="L3" s="139"/>
      <c r="M3" s="1"/>
      <c r="N3" s="1"/>
      <c r="O3" s="1"/>
      <c r="P3" s="1"/>
      <c r="Q3" s="1"/>
      <c r="R3" s="1"/>
      <c r="S3" s="1"/>
      <c r="T3" s="1"/>
      <c r="U3" s="1"/>
      <c r="V3" s="1"/>
      <c r="W3" s="1"/>
      <c r="X3" s="1"/>
      <c r="Y3" s="1"/>
      <c r="Z3" s="1"/>
    </row>
    <row r="4" spans="2:26" customFormat="1" ht="12.75" customHeight="1" x14ac:dyDescent="0.15">
      <c r="B4" s="325" t="s">
        <v>51</v>
      </c>
      <c r="C4" s="326"/>
      <c r="D4" s="326"/>
      <c r="E4" s="326"/>
      <c r="F4" s="326"/>
      <c r="G4" s="326"/>
      <c r="H4" s="326"/>
      <c r="I4" s="327"/>
      <c r="J4" s="10"/>
      <c r="K4" s="1"/>
      <c r="L4" s="139"/>
      <c r="M4" s="1"/>
      <c r="N4" s="1"/>
      <c r="O4" s="1"/>
      <c r="P4" s="1"/>
      <c r="Q4" s="1"/>
      <c r="R4" s="1"/>
      <c r="S4" s="1"/>
      <c r="T4" s="1"/>
      <c r="U4" s="1"/>
      <c r="V4" s="1"/>
      <c r="W4" s="1"/>
      <c r="X4" s="1"/>
      <c r="Y4" s="1"/>
      <c r="Z4" s="1"/>
    </row>
    <row r="5" spans="2:26" customFormat="1" ht="12.75" customHeight="1" x14ac:dyDescent="0.15">
      <c r="B5" s="313" t="s">
        <v>475</v>
      </c>
      <c r="C5" s="314"/>
      <c r="D5" s="314"/>
      <c r="E5" s="314"/>
      <c r="F5" s="314"/>
      <c r="G5" s="314"/>
      <c r="H5" s="314"/>
      <c r="I5" s="315"/>
      <c r="J5" s="10"/>
      <c r="K5" s="1"/>
      <c r="L5" s="139"/>
      <c r="M5" s="1"/>
      <c r="N5" s="1"/>
      <c r="O5" s="1"/>
      <c r="P5" s="1"/>
      <c r="Q5" s="1"/>
      <c r="R5" s="1"/>
      <c r="S5" s="1"/>
      <c r="T5" s="1"/>
      <c r="U5" s="1"/>
      <c r="V5" s="1"/>
      <c r="W5" s="1"/>
      <c r="X5" s="1"/>
      <c r="Y5" s="1"/>
      <c r="Z5" s="1"/>
    </row>
    <row r="6" spans="2:26" customFormat="1" ht="12.75" customHeight="1" x14ac:dyDescent="0.15">
      <c r="B6" s="313" t="s">
        <v>52</v>
      </c>
      <c r="C6" s="314"/>
      <c r="D6" s="314"/>
      <c r="E6" s="314"/>
      <c r="F6" s="314"/>
      <c r="G6" s="314"/>
      <c r="H6" s="314"/>
      <c r="I6" s="315"/>
      <c r="J6" s="10"/>
      <c r="K6" s="1"/>
      <c r="L6" s="139"/>
      <c r="M6" s="1"/>
      <c r="N6" s="1"/>
      <c r="O6" s="1"/>
      <c r="P6" s="1"/>
      <c r="Q6" s="1"/>
      <c r="R6" s="1"/>
      <c r="S6" s="1"/>
      <c r="T6" s="1"/>
      <c r="U6" s="1"/>
      <c r="V6" s="1"/>
      <c r="W6" s="1"/>
      <c r="X6" s="1"/>
      <c r="Y6" s="1"/>
      <c r="Z6" s="1"/>
    </row>
    <row r="7" spans="2:26" customFormat="1" ht="12.75" customHeight="1" x14ac:dyDescent="0.15">
      <c r="B7" s="313" t="s">
        <v>476</v>
      </c>
      <c r="C7" s="314"/>
      <c r="D7" s="314"/>
      <c r="E7" s="314"/>
      <c r="F7" s="314"/>
      <c r="G7" s="314"/>
      <c r="H7" s="314"/>
      <c r="I7" s="315"/>
      <c r="J7" s="10"/>
      <c r="K7" s="1"/>
      <c r="L7" s="139"/>
      <c r="M7" s="1"/>
      <c r="N7" s="1"/>
      <c r="O7" s="1"/>
      <c r="P7" s="1"/>
      <c r="Q7" s="1"/>
      <c r="R7" s="1"/>
      <c r="S7" s="1"/>
      <c r="T7" s="1"/>
      <c r="U7" s="1"/>
      <c r="V7" s="1"/>
      <c r="W7" s="1"/>
      <c r="X7" s="1"/>
      <c r="Y7" s="1"/>
      <c r="Z7" s="1"/>
    </row>
    <row r="8" spans="2:26" customFormat="1" ht="12.75" customHeight="1" thickBot="1" x14ac:dyDescent="0.2">
      <c r="B8" s="316" t="s">
        <v>53</v>
      </c>
      <c r="C8" s="317"/>
      <c r="D8" s="317"/>
      <c r="E8" s="317"/>
      <c r="F8" s="317"/>
      <c r="G8" s="317"/>
      <c r="H8" s="317"/>
      <c r="I8" s="318"/>
      <c r="J8" s="10"/>
      <c r="K8" s="1"/>
      <c r="L8" s="139"/>
      <c r="M8" s="1"/>
      <c r="N8" s="1"/>
      <c r="O8" s="1"/>
      <c r="P8" s="1"/>
      <c r="Q8" s="1"/>
      <c r="R8" s="1"/>
      <c r="S8" s="1"/>
      <c r="T8" s="1"/>
      <c r="U8" s="1"/>
      <c r="V8" s="1"/>
      <c r="W8" s="1"/>
      <c r="X8" s="1"/>
      <c r="Y8" s="1"/>
      <c r="Z8" s="1"/>
    </row>
    <row r="9" spans="2:26" customFormat="1" ht="12.75" customHeight="1" thickBot="1" x14ac:dyDescent="0.2">
      <c r="B9" s="1"/>
      <c r="C9" s="234"/>
      <c r="D9" s="224"/>
      <c r="E9" s="28"/>
      <c r="F9" s="23"/>
      <c r="G9" s="23"/>
      <c r="H9" s="119"/>
      <c r="I9" s="9"/>
      <c r="J9" s="10"/>
      <c r="K9" s="1"/>
      <c r="L9" s="139"/>
      <c r="M9" s="1"/>
      <c r="N9" s="1"/>
      <c r="O9" s="1"/>
      <c r="P9" s="1"/>
      <c r="Q9" s="1"/>
      <c r="R9" s="1"/>
      <c r="S9" s="1"/>
      <c r="T9" s="1"/>
      <c r="U9" s="1"/>
      <c r="V9" s="1"/>
      <c r="W9" s="1"/>
      <c r="X9" s="1"/>
      <c r="Y9" s="1"/>
      <c r="Z9" s="1"/>
    </row>
    <row r="10" spans="2:26" customFormat="1" x14ac:dyDescent="0.15">
      <c r="B10" s="319" t="s">
        <v>54</v>
      </c>
      <c r="C10" s="320"/>
      <c r="D10" s="14"/>
      <c r="E10" s="28"/>
      <c r="F10" s="23"/>
      <c r="G10" s="23"/>
      <c r="H10" s="119"/>
      <c r="I10" s="9"/>
      <c r="J10" s="10"/>
      <c r="K10" s="1"/>
      <c r="L10" s="139"/>
      <c r="M10" s="1"/>
      <c r="N10" s="1"/>
      <c r="O10" s="1"/>
      <c r="P10" s="1"/>
      <c r="Q10" s="1"/>
      <c r="R10" s="1"/>
      <c r="S10" s="1"/>
      <c r="T10" s="1"/>
      <c r="U10" s="1"/>
      <c r="V10" s="1"/>
      <c r="W10" s="1"/>
      <c r="X10" s="1"/>
      <c r="Y10" s="1"/>
      <c r="Z10" s="1"/>
    </row>
    <row r="11" spans="2:26" customFormat="1" x14ac:dyDescent="0.15">
      <c r="B11" s="328" t="s">
        <v>55</v>
      </c>
      <c r="C11" s="329"/>
      <c r="D11" s="15"/>
      <c r="E11" s="28"/>
      <c r="F11" s="23"/>
      <c r="G11" s="23"/>
      <c r="H11" s="119"/>
      <c r="I11" s="9"/>
      <c r="J11" s="10"/>
      <c r="K11" s="1"/>
      <c r="L11" s="139"/>
      <c r="M11" s="1"/>
      <c r="N11" s="1"/>
      <c r="O11" s="1"/>
      <c r="P11" s="1"/>
      <c r="Q11" s="1"/>
      <c r="R11" s="1"/>
      <c r="S11" s="1"/>
      <c r="T11" s="1"/>
      <c r="U11" s="1"/>
      <c r="V11" s="1"/>
      <c r="W11" s="1"/>
      <c r="X11" s="1"/>
      <c r="Y11" s="1"/>
      <c r="Z11" s="1"/>
    </row>
    <row r="12" spans="2:26" customFormat="1" x14ac:dyDescent="0.15">
      <c r="B12" s="328" t="s">
        <v>56</v>
      </c>
      <c r="C12" s="329"/>
      <c r="D12" s="16"/>
      <c r="E12" s="28"/>
      <c r="F12" s="23"/>
      <c r="G12" s="23"/>
      <c r="H12" s="119"/>
      <c r="I12" s="9"/>
      <c r="J12" s="10"/>
      <c r="K12" s="1"/>
      <c r="L12" s="139"/>
      <c r="M12" s="1"/>
      <c r="N12" s="1"/>
      <c r="O12" s="1"/>
      <c r="P12" s="1"/>
      <c r="Q12" s="1"/>
      <c r="R12" s="1"/>
      <c r="S12" s="1"/>
      <c r="T12" s="1"/>
      <c r="U12" s="1"/>
      <c r="V12" s="1"/>
      <c r="W12" s="1"/>
      <c r="X12" s="1"/>
      <c r="Y12" s="1"/>
      <c r="Z12" s="1"/>
    </row>
    <row r="13" spans="2:26" customFormat="1" x14ac:dyDescent="0.15">
      <c r="B13" s="328" t="s">
        <v>57</v>
      </c>
      <c r="C13" s="330"/>
      <c r="D13" s="15"/>
      <c r="E13" s="28"/>
      <c r="F13" s="23"/>
      <c r="G13" s="23"/>
      <c r="H13" s="119"/>
      <c r="I13" s="9"/>
      <c r="J13" s="10"/>
      <c r="K13" s="1"/>
      <c r="L13" s="139"/>
      <c r="M13" s="1"/>
      <c r="N13" s="1"/>
      <c r="O13" s="1"/>
      <c r="P13" s="1"/>
      <c r="Q13" s="1"/>
      <c r="R13" s="1"/>
      <c r="S13" s="1"/>
      <c r="T13" s="1"/>
      <c r="U13" s="1"/>
      <c r="V13" s="1"/>
      <c r="W13" s="1"/>
      <c r="X13" s="1"/>
      <c r="Y13" s="1"/>
      <c r="Z13" s="1"/>
    </row>
    <row r="14" spans="2:26" customFormat="1" ht="15" thickBot="1" x14ac:dyDescent="0.2">
      <c r="B14" s="331" t="s">
        <v>365</v>
      </c>
      <c r="C14" s="332"/>
      <c r="D14" s="17"/>
      <c r="E14" s="28"/>
      <c r="F14" s="23"/>
      <c r="G14" s="23"/>
      <c r="H14" s="119"/>
      <c r="I14" s="9"/>
      <c r="J14" s="10"/>
      <c r="K14" s="1"/>
      <c r="L14" s="139"/>
      <c r="M14" s="1"/>
      <c r="N14" s="1"/>
      <c r="O14" s="1"/>
      <c r="P14" s="1"/>
      <c r="Q14" s="1"/>
      <c r="R14" s="1"/>
      <c r="S14" s="1"/>
      <c r="T14" s="1"/>
      <c r="U14" s="1"/>
      <c r="V14" s="1"/>
      <c r="W14" s="1"/>
      <c r="X14" s="1"/>
      <c r="Y14" s="1"/>
      <c r="Z14" s="1"/>
    </row>
    <row r="15" spans="2:26" customFormat="1" ht="12.75" customHeight="1" x14ac:dyDescent="0.15">
      <c r="B15" s="1"/>
      <c r="C15" s="234"/>
      <c r="D15" s="224"/>
      <c r="E15" s="28"/>
      <c r="F15" s="23"/>
      <c r="G15" s="23"/>
      <c r="H15" s="119"/>
      <c r="I15" s="9"/>
      <c r="J15" s="10"/>
      <c r="K15" s="1"/>
      <c r="L15" s="139"/>
      <c r="M15" s="1"/>
      <c r="N15" s="1"/>
      <c r="O15" s="1"/>
      <c r="P15" s="1"/>
      <c r="Q15" s="1"/>
      <c r="R15" s="1"/>
      <c r="S15" s="1"/>
      <c r="T15" s="1"/>
      <c r="U15" s="1"/>
      <c r="V15" s="1"/>
      <c r="W15" s="1"/>
      <c r="X15" s="1"/>
      <c r="Y15" s="1"/>
      <c r="Z15" s="1"/>
    </row>
    <row r="16" spans="2:26" customFormat="1" ht="12.75" customHeight="1" x14ac:dyDescent="0.15">
      <c r="B16" s="335" t="s">
        <v>58</v>
      </c>
      <c r="C16" s="335"/>
      <c r="D16" s="335"/>
      <c r="E16" s="335"/>
      <c r="F16" s="335"/>
      <c r="G16" s="335"/>
      <c r="H16" s="335"/>
      <c r="I16" s="335"/>
      <c r="J16" s="335"/>
      <c r="K16" s="1"/>
      <c r="Q16" s="1"/>
      <c r="R16" s="1"/>
      <c r="S16" s="1"/>
      <c r="T16" s="1"/>
      <c r="U16" s="1"/>
      <c r="V16" s="1"/>
      <c r="W16" s="1"/>
      <c r="X16" s="1"/>
      <c r="Y16" s="1"/>
      <c r="Z16" s="1"/>
    </row>
    <row r="17" spans="1:26" ht="12.75" customHeight="1" x14ac:dyDescent="0.15">
      <c r="B17" s="244" t="s">
        <v>59</v>
      </c>
      <c r="C17" s="245"/>
      <c r="D17" s="246"/>
      <c r="E17" s="73" t="s">
        <v>371</v>
      </c>
      <c r="F17" s="73"/>
      <c r="G17" s="73"/>
      <c r="H17" s="120"/>
      <c r="I17" s="74" t="s">
        <v>60</v>
      </c>
      <c r="J17" s="74" t="s">
        <v>368</v>
      </c>
      <c r="K17" s="1"/>
      <c r="Q17" s="1"/>
      <c r="R17" s="1"/>
      <c r="S17" s="1"/>
      <c r="T17" s="1"/>
      <c r="U17" s="1"/>
      <c r="V17" s="1"/>
      <c r="W17" s="1"/>
      <c r="X17" s="1"/>
      <c r="Y17" s="1"/>
      <c r="Z17" s="1"/>
    </row>
    <row r="18" spans="1:26" ht="12.75" customHeight="1" x14ac:dyDescent="0.15">
      <c r="A18" s="27">
        <v>1</v>
      </c>
      <c r="B18" s="253" t="s">
        <v>61</v>
      </c>
      <c r="C18" s="297" t="s">
        <v>408</v>
      </c>
      <c r="D18" s="298"/>
      <c r="E18" s="5"/>
      <c r="F18" s="18">
        <v>1</v>
      </c>
      <c r="G18" s="18">
        <f>IFERROR(VLOOKUP(E18,AnswerATBL,2,FALSE),0)</f>
        <v>0</v>
      </c>
      <c r="H18" s="108">
        <f>IFERROR(AVERAGE(G18,G23,G28),0)</f>
        <v>0</v>
      </c>
      <c r="I18" s="274"/>
      <c r="J18" s="247">
        <f>SUM(H18,H35,H48)</f>
        <v>0</v>
      </c>
      <c r="K18" s="1"/>
      <c r="L18" s="141"/>
      <c r="M18" s="141"/>
      <c r="N18" s="141"/>
      <c r="O18" s="141"/>
      <c r="P18" s="141"/>
      <c r="Q18" s="1"/>
      <c r="R18" s="1"/>
      <c r="S18" s="1"/>
      <c r="T18" s="1"/>
      <c r="U18" s="1"/>
      <c r="V18" s="1"/>
      <c r="W18" s="1"/>
      <c r="X18" s="1"/>
      <c r="Y18" s="1"/>
      <c r="Z18" s="1"/>
    </row>
    <row r="19" spans="1:26" ht="12.75" customHeight="1" x14ac:dyDescent="0.15">
      <c r="B19" s="254"/>
      <c r="C19" s="232" t="s">
        <v>370</v>
      </c>
      <c r="D19" s="20" t="s">
        <v>62</v>
      </c>
      <c r="E19" s="29"/>
      <c r="F19" s="24"/>
      <c r="G19" s="24"/>
      <c r="H19" s="121"/>
      <c r="I19" s="275"/>
      <c r="J19" s="248"/>
      <c r="K19" s="1"/>
      <c r="L19" s="141"/>
      <c r="M19" s="141"/>
      <c r="N19" s="141"/>
      <c r="O19" s="141"/>
      <c r="P19" s="141"/>
      <c r="Q19" s="1"/>
      <c r="R19" s="1"/>
      <c r="S19" s="1"/>
      <c r="T19" s="1"/>
      <c r="U19" s="1"/>
      <c r="V19" s="1"/>
      <c r="W19" s="1"/>
      <c r="X19" s="1"/>
      <c r="Y19" s="1"/>
      <c r="Z19" s="1"/>
    </row>
    <row r="20" spans="1:26" ht="12.75" customHeight="1" x14ac:dyDescent="0.15">
      <c r="B20" s="254"/>
      <c r="C20" s="233" t="s">
        <v>370</v>
      </c>
      <c r="D20" s="19" t="s">
        <v>63</v>
      </c>
      <c r="E20" s="30"/>
      <c r="F20" s="25"/>
      <c r="G20" s="25"/>
      <c r="H20" s="122"/>
      <c r="I20" s="275"/>
      <c r="J20" s="248"/>
      <c r="K20" s="1"/>
      <c r="L20" s="141"/>
      <c r="M20" s="141"/>
      <c r="N20" s="141"/>
      <c r="O20" s="141"/>
      <c r="P20" s="141"/>
      <c r="Q20" s="1"/>
      <c r="R20" s="1"/>
      <c r="S20" s="1"/>
      <c r="T20" s="1"/>
      <c r="U20" s="1"/>
      <c r="V20" s="1"/>
      <c r="W20" s="1"/>
      <c r="X20" s="1"/>
      <c r="Y20" s="1"/>
      <c r="Z20" s="1"/>
    </row>
    <row r="21" spans="1:26" ht="12.75" customHeight="1" x14ac:dyDescent="0.15">
      <c r="B21" s="254"/>
      <c r="C21" s="233" t="s">
        <v>370</v>
      </c>
      <c r="D21" s="19" t="s">
        <v>64</v>
      </c>
      <c r="E21" s="30"/>
      <c r="F21" s="25"/>
      <c r="G21" s="25"/>
      <c r="H21" s="123"/>
      <c r="I21" s="275"/>
      <c r="J21" s="248"/>
      <c r="K21" s="1"/>
      <c r="L21" s="141"/>
      <c r="M21" s="141"/>
      <c r="N21" s="141"/>
      <c r="O21" s="141"/>
      <c r="P21" s="141"/>
      <c r="Q21" s="1"/>
      <c r="R21" s="1"/>
      <c r="S21" s="1"/>
      <c r="T21" s="1"/>
      <c r="U21" s="1"/>
      <c r="V21" s="1"/>
      <c r="W21" s="1"/>
      <c r="X21" s="1"/>
      <c r="Y21" s="1"/>
      <c r="Z21" s="1"/>
    </row>
    <row r="22" spans="1:26" ht="12.75" customHeight="1" x14ac:dyDescent="0.15">
      <c r="B22" s="254"/>
      <c r="C22" s="235"/>
      <c r="D22" s="21"/>
      <c r="E22" s="31"/>
      <c r="F22" s="26"/>
      <c r="G22" s="26"/>
      <c r="H22" s="124"/>
      <c r="I22" s="276"/>
      <c r="J22" s="249"/>
      <c r="K22" s="1"/>
      <c r="L22" s="141"/>
      <c r="M22" s="141"/>
      <c r="N22" s="141"/>
      <c r="O22" s="141"/>
      <c r="P22" s="141"/>
      <c r="Q22" s="1"/>
      <c r="R22" s="1"/>
      <c r="S22" s="1"/>
      <c r="T22" s="1"/>
      <c r="U22" s="1"/>
      <c r="V22" s="1"/>
      <c r="W22" s="1"/>
      <c r="X22" s="1"/>
      <c r="Y22" s="1"/>
      <c r="Z22" s="1"/>
    </row>
    <row r="23" spans="1:26" ht="12.75" customHeight="1" x14ac:dyDescent="0.15">
      <c r="A23" s="27">
        <v>2</v>
      </c>
      <c r="B23" s="254"/>
      <c r="C23" s="295" t="s">
        <v>329</v>
      </c>
      <c r="D23" s="296"/>
      <c r="E23" s="22"/>
      <c r="F23" s="18">
        <v>2</v>
      </c>
      <c r="G23" s="18">
        <f>IFERROR(VLOOKUP(E23,AnswerCTBL,2,FALSE),0)</f>
        <v>0</v>
      </c>
      <c r="H23" s="109"/>
      <c r="I23" s="274"/>
      <c r="J23" s="11"/>
      <c r="K23" s="1"/>
      <c r="L23" s="141"/>
      <c r="M23" s="141"/>
      <c r="N23" s="141"/>
      <c r="O23" s="141"/>
      <c r="P23" s="141"/>
      <c r="Q23" s="1"/>
      <c r="R23" s="1"/>
      <c r="S23" s="1"/>
      <c r="T23" s="1"/>
      <c r="U23" s="1"/>
      <c r="V23" s="1"/>
      <c r="W23" s="1"/>
      <c r="X23" s="1"/>
      <c r="Y23" s="1"/>
      <c r="Z23" s="1"/>
    </row>
    <row r="24" spans="1:26" ht="12.75" customHeight="1" x14ac:dyDescent="0.15">
      <c r="B24" s="254"/>
      <c r="C24" s="232" t="s">
        <v>370</v>
      </c>
      <c r="D24" s="20" t="s">
        <v>65</v>
      </c>
      <c r="E24" s="29"/>
      <c r="F24" s="24"/>
      <c r="G24" s="24"/>
      <c r="H24" s="125"/>
      <c r="I24" s="275"/>
      <c r="J24" s="11"/>
      <c r="K24" s="1"/>
      <c r="L24" s="141"/>
      <c r="M24" s="141"/>
      <c r="N24" s="141"/>
      <c r="O24" s="141"/>
      <c r="P24" s="141"/>
      <c r="Q24" s="1"/>
      <c r="R24" s="1"/>
      <c r="S24" s="1"/>
      <c r="T24" s="1"/>
      <c r="U24" s="1"/>
      <c r="V24" s="1"/>
      <c r="W24" s="1"/>
      <c r="X24" s="1"/>
      <c r="Y24" s="1"/>
      <c r="Z24" s="1"/>
    </row>
    <row r="25" spans="1:26" ht="12.75" customHeight="1" x14ac:dyDescent="0.15">
      <c r="B25" s="254"/>
      <c r="C25" s="233" t="s">
        <v>370</v>
      </c>
      <c r="D25" s="19" t="s">
        <v>66</v>
      </c>
      <c r="E25" s="30"/>
      <c r="F25" s="25"/>
      <c r="G25" s="25"/>
      <c r="H25" s="123"/>
      <c r="I25" s="275"/>
      <c r="J25" s="11"/>
      <c r="K25" s="1"/>
      <c r="L25" s="141"/>
      <c r="M25" s="141"/>
      <c r="N25" s="141"/>
      <c r="O25" s="141"/>
      <c r="P25" s="141"/>
      <c r="Q25" s="1"/>
      <c r="R25" s="1"/>
      <c r="S25" s="1"/>
      <c r="T25" s="1"/>
      <c r="U25" s="1"/>
      <c r="V25" s="1"/>
      <c r="W25" s="1"/>
      <c r="X25" s="1"/>
      <c r="Y25" s="1"/>
      <c r="Z25" s="1"/>
    </row>
    <row r="26" spans="1:26" ht="12.75" customHeight="1" x14ac:dyDescent="0.15">
      <c r="B26" s="254"/>
      <c r="C26" s="233" t="s">
        <v>370</v>
      </c>
      <c r="D26" s="19" t="s">
        <v>67</v>
      </c>
      <c r="E26" s="30"/>
      <c r="F26" s="25"/>
      <c r="G26" s="25"/>
      <c r="H26" s="123"/>
      <c r="I26" s="275"/>
      <c r="J26" s="11"/>
      <c r="K26" s="1"/>
      <c r="L26" s="141"/>
      <c r="M26" s="141"/>
      <c r="N26" s="141"/>
      <c r="O26" s="141"/>
      <c r="P26" s="141"/>
      <c r="Q26" s="1"/>
      <c r="R26" s="1"/>
      <c r="S26" s="1"/>
      <c r="T26" s="1"/>
      <c r="U26" s="1"/>
      <c r="V26" s="1"/>
      <c r="W26" s="1"/>
      <c r="X26" s="1"/>
      <c r="Y26" s="1"/>
      <c r="Z26" s="1"/>
    </row>
    <row r="27" spans="1:26" ht="12.75" customHeight="1" x14ac:dyDescent="0.15">
      <c r="B27" s="254"/>
      <c r="C27" s="235"/>
      <c r="D27" s="21"/>
      <c r="E27" s="31"/>
      <c r="F27" s="26"/>
      <c r="G27" s="26"/>
      <c r="H27" s="124"/>
      <c r="I27" s="276"/>
      <c r="J27" s="11"/>
      <c r="K27" s="1"/>
      <c r="L27" s="141"/>
      <c r="M27" s="141"/>
      <c r="N27" s="141"/>
      <c r="O27" s="141"/>
      <c r="P27" s="141"/>
      <c r="Q27" s="1"/>
      <c r="R27" s="1"/>
      <c r="S27" s="1"/>
      <c r="T27" s="1"/>
      <c r="U27" s="1"/>
      <c r="V27" s="1"/>
      <c r="W27" s="1"/>
      <c r="X27" s="1"/>
      <c r="Y27" s="1"/>
      <c r="Z27" s="1"/>
    </row>
    <row r="28" spans="1:26" ht="12.75" customHeight="1" x14ac:dyDescent="0.15">
      <c r="A28" s="27">
        <v>3</v>
      </c>
      <c r="B28" s="254"/>
      <c r="C28" s="295" t="s">
        <v>328</v>
      </c>
      <c r="D28" s="296"/>
      <c r="E28" s="22"/>
      <c r="F28" s="18">
        <v>3</v>
      </c>
      <c r="G28" s="18">
        <f>IFERROR(VLOOKUP(E28,AnswerCTBL,2,FALSE),0)</f>
        <v>0</v>
      </c>
      <c r="H28" s="109"/>
      <c r="I28" s="274"/>
      <c r="J28" s="11"/>
      <c r="K28" s="1"/>
      <c r="L28" s="141"/>
      <c r="M28" s="141"/>
      <c r="N28" s="141"/>
      <c r="O28" s="141"/>
      <c r="P28" s="141"/>
      <c r="Q28" s="1"/>
      <c r="R28" s="1"/>
      <c r="S28" s="1"/>
      <c r="T28" s="1"/>
      <c r="U28" s="1"/>
      <c r="V28" s="1"/>
      <c r="W28" s="1"/>
      <c r="X28" s="1"/>
      <c r="Y28" s="1"/>
      <c r="Z28" s="1"/>
    </row>
    <row r="29" spans="1:26" ht="12.75" customHeight="1" x14ac:dyDescent="0.15">
      <c r="B29" s="254"/>
      <c r="C29" s="232" t="s">
        <v>370</v>
      </c>
      <c r="D29" s="20" t="s">
        <v>68</v>
      </c>
      <c r="E29" s="29"/>
      <c r="F29" s="24"/>
      <c r="G29" s="24"/>
      <c r="H29" s="125"/>
      <c r="I29" s="275"/>
      <c r="J29" s="11"/>
      <c r="K29" s="1"/>
      <c r="L29" s="141"/>
      <c r="M29" s="141"/>
      <c r="N29" s="141"/>
      <c r="O29" s="141"/>
      <c r="P29" s="141"/>
      <c r="Q29" s="1"/>
      <c r="R29" s="1"/>
      <c r="S29" s="1"/>
      <c r="T29" s="1"/>
      <c r="U29" s="1"/>
      <c r="V29" s="1"/>
      <c r="W29" s="1"/>
      <c r="X29" s="1"/>
      <c r="Y29" s="1"/>
      <c r="Z29" s="1"/>
    </row>
    <row r="30" spans="1:26" ht="12.75" customHeight="1" x14ac:dyDescent="0.15">
      <c r="B30" s="254"/>
      <c r="C30" s="233" t="s">
        <v>370</v>
      </c>
      <c r="D30" s="19" t="s">
        <v>69</v>
      </c>
      <c r="E30" s="30"/>
      <c r="F30" s="25"/>
      <c r="G30" s="25"/>
      <c r="H30" s="123"/>
      <c r="I30" s="275"/>
      <c r="J30" s="11"/>
      <c r="K30" s="1"/>
      <c r="L30" s="141"/>
      <c r="M30" s="141"/>
      <c r="N30" s="141"/>
      <c r="O30" s="141"/>
      <c r="P30" s="141"/>
      <c r="Q30" s="1"/>
      <c r="R30" s="1"/>
      <c r="S30" s="1"/>
      <c r="T30" s="1"/>
      <c r="U30" s="1"/>
      <c r="V30" s="1"/>
      <c r="W30" s="1"/>
      <c r="X30" s="1"/>
      <c r="Y30" s="1"/>
      <c r="Z30" s="1"/>
    </row>
    <row r="31" spans="1:26" ht="12.75" customHeight="1" x14ac:dyDescent="0.15">
      <c r="B31" s="254"/>
      <c r="C31" s="233" t="s">
        <v>370</v>
      </c>
      <c r="D31" s="19" t="s">
        <v>70</v>
      </c>
      <c r="E31" s="30"/>
      <c r="F31" s="25"/>
      <c r="G31" s="25"/>
      <c r="H31" s="123"/>
      <c r="I31" s="275"/>
      <c r="J31" s="11"/>
      <c r="K31" s="1"/>
      <c r="L31" s="141"/>
      <c r="M31" s="141"/>
      <c r="N31" s="141"/>
      <c r="O31" s="141"/>
      <c r="P31" s="141"/>
      <c r="Q31" s="1"/>
      <c r="R31" s="1"/>
      <c r="S31" s="1"/>
      <c r="T31" s="1"/>
      <c r="U31" s="1"/>
      <c r="V31" s="1"/>
      <c r="W31" s="1"/>
      <c r="X31" s="1"/>
      <c r="Y31" s="1"/>
      <c r="Z31" s="1"/>
    </row>
    <row r="32" spans="1:26" ht="12.75" customHeight="1" x14ac:dyDescent="0.15">
      <c r="B32" s="254"/>
      <c r="C32" s="233" t="s">
        <v>370</v>
      </c>
      <c r="D32" s="19" t="s">
        <v>71</v>
      </c>
      <c r="E32" s="30"/>
      <c r="F32" s="25"/>
      <c r="G32" s="25"/>
      <c r="H32" s="123"/>
      <c r="I32" s="275"/>
      <c r="J32" s="11"/>
      <c r="K32" s="1"/>
      <c r="L32" s="141"/>
      <c r="M32" s="141"/>
      <c r="N32" s="141"/>
      <c r="O32" s="141"/>
      <c r="P32" s="141"/>
      <c r="Q32" s="1"/>
      <c r="R32" s="1"/>
      <c r="S32" s="1"/>
      <c r="T32" s="1"/>
      <c r="U32" s="1"/>
      <c r="V32" s="1"/>
      <c r="W32" s="1"/>
      <c r="X32" s="1"/>
      <c r="Y32" s="1"/>
      <c r="Z32" s="1"/>
    </row>
    <row r="33" spans="1:26" ht="12.75" customHeight="1" x14ac:dyDescent="0.15">
      <c r="B33" s="255"/>
      <c r="C33" s="235"/>
      <c r="D33" s="21"/>
      <c r="E33" s="31"/>
      <c r="F33" s="26"/>
      <c r="G33" s="26"/>
      <c r="H33" s="124"/>
      <c r="I33" s="276"/>
      <c r="J33" s="11"/>
      <c r="K33" s="1"/>
      <c r="L33" s="141"/>
      <c r="M33" s="141"/>
      <c r="N33" s="141"/>
      <c r="O33" s="141"/>
      <c r="P33" s="141"/>
      <c r="Q33" s="1"/>
      <c r="R33" s="1"/>
      <c r="S33" s="1"/>
      <c r="T33" s="1"/>
      <c r="U33" s="1"/>
      <c r="V33" s="1"/>
      <c r="W33" s="1"/>
      <c r="X33" s="1"/>
      <c r="Y33" s="1"/>
      <c r="Z33" s="1"/>
    </row>
    <row r="34" spans="1:26" ht="12.75" customHeight="1" x14ac:dyDescent="0.15">
      <c r="B34" s="308"/>
      <c r="C34" s="284"/>
      <c r="D34" s="284"/>
      <c r="E34" s="284"/>
      <c r="F34" s="284"/>
      <c r="G34" s="284"/>
      <c r="H34" s="284"/>
      <c r="I34" s="309"/>
      <c r="J34" s="11"/>
      <c r="K34" s="1"/>
      <c r="L34" s="141"/>
      <c r="M34" s="141"/>
      <c r="N34" s="141"/>
      <c r="O34" s="141"/>
      <c r="P34" s="141"/>
      <c r="Q34" s="1"/>
      <c r="R34" s="1"/>
      <c r="S34" s="1"/>
      <c r="T34" s="1"/>
      <c r="U34" s="1"/>
      <c r="V34" s="1"/>
      <c r="W34" s="1"/>
      <c r="X34" s="1"/>
      <c r="Y34" s="1"/>
      <c r="Z34" s="1"/>
    </row>
    <row r="35" spans="1:26" ht="12.75" customHeight="1" x14ac:dyDescent="0.15">
      <c r="A35" s="27">
        <v>4</v>
      </c>
      <c r="B35" s="253" t="s">
        <v>72</v>
      </c>
      <c r="C35" s="297" t="s">
        <v>409</v>
      </c>
      <c r="D35" s="298"/>
      <c r="E35" s="5"/>
      <c r="F35" s="18">
        <v>4</v>
      </c>
      <c r="G35" s="18">
        <f>IFERROR(VLOOKUP(E35,AnswerCTBL,2,FALSE),0)</f>
        <v>0</v>
      </c>
      <c r="H35" s="108">
        <f>IFERROR(AVERAGE(G35,G41,G44),0)</f>
        <v>0</v>
      </c>
      <c r="I35" s="274"/>
      <c r="J35" s="11"/>
      <c r="K35" s="1"/>
      <c r="L35" s="141"/>
      <c r="M35" s="141"/>
      <c r="N35" s="141"/>
      <c r="O35" s="141"/>
      <c r="P35" s="141"/>
      <c r="Q35" s="1"/>
      <c r="R35" s="1"/>
      <c r="S35" s="1"/>
      <c r="T35" s="1"/>
      <c r="U35" s="1"/>
      <c r="V35" s="1"/>
      <c r="W35" s="1"/>
      <c r="X35" s="1"/>
      <c r="Y35" s="1"/>
      <c r="Z35" s="1"/>
    </row>
    <row r="36" spans="1:26" ht="12.75" customHeight="1" x14ac:dyDescent="0.15">
      <c r="B36" s="254"/>
      <c r="C36" s="232" t="s">
        <v>370</v>
      </c>
      <c r="D36" s="20" t="s">
        <v>73</v>
      </c>
      <c r="E36" s="29"/>
      <c r="F36" s="24"/>
      <c r="G36" s="24"/>
      <c r="H36" s="125"/>
      <c r="I36" s="275"/>
      <c r="J36" s="11"/>
      <c r="K36" s="1"/>
      <c r="L36" s="141"/>
      <c r="M36" s="141"/>
      <c r="N36" s="141"/>
      <c r="O36" s="141"/>
      <c r="P36" s="141"/>
      <c r="Q36" s="1"/>
      <c r="R36" s="1"/>
      <c r="S36" s="1"/>
      <c r="T36" s="1"/>
      <c r="U36" s="1"/>
      <c r="V36" s="1"/>
      <c r="W36" s="1"/>
      <c r="X36" s="1"/>
      <c r="Y36" s="1"/>
      <c r="Z36" s="1"/>
    </row>
    <row r="37" spans="1:26" ht="12.75" customHeight="1" x14ac:dyDescent="0.15">
      <c r="B37" s="254"/>
      <c r="C37" s="233" t="s">
        <v>370</v>
      </c>
      <c r="D37" s="19" t="s">
        <v>74</v>
      </c>
      <c r="E37" s="30"/>
      <c r="F37" s="25"/>
      <c r="G37" s="25"/>
      <c r="H37" s="123"/>
      <c r="I37" s="275"/>
      <c r="J37" s="11"/>
      <c r="K37" s="1"/>
      <c r="L37" s="141"/>
      <c r="M37" s="141"/>
      <c r="N37" s="141"/>
      <c r="O37" s="141"/>
      <c r="P37" s="141"/>
      <c r="Q37" s="1"/>
      <c r="R37" s="1"/>
      <c r="S37" s="1"/>
      <c r="T37" s="1"/>
      <c r="U37" s="1"/>
      <c r="V37" s="1"/>
      <c r="W37" s="1"/>
      <c r="X37" s="1"/>
      <c r="Y37" s="1"/>
      <c r="Z37" s="1"/>
    </row>
    <row r="38" spans="1:26" ht="12.75" customHeight="1" x14ac:dyDescent="0.15">
      <c r="B38" s="254"/>
      <c r="C38" s="233" t="s">
        <v>370</v>
      </c>
      <c r="D38" s="19" t="s">
        <v>75</v>
      </c>
      <c r="E38" s="30"/>
      <c r="F38" s="25"/>
      <c r="G38" s="25"/>
      <c r="H38" s="123"/>
      <c r="I38" s="275"/>
      <c r="J38" s="11"/>
      <c r="K38" s="1"/>
      <c r="L38" s="141"/>
      <c r="M38" s="141"/>
      <c r="N38" s="141"/>
      <c r="O38" s="141"/>
      <c r="P38" s="141"/>
      <c r="Q38" s="1"/>
      <c r="R38" s="1"/>
      <c r="S38" s="1"/>
      <c r="T38" s="1"/>
      <c r="U38" s="1"/>
      <c r="V38" s="1"/>
      <c r="W38" s="1"/>
      <c r="X38" s="1"/>
      <c r="Y38" s="1"/>
      <c r="Z38" s="1"/>
    </row>
    <row r="39" spans="1:26" ht="12.75" customHeight="1" x14ac:dyDescent="0.15">
      <c r="B39" s="254"/>
      <c r="C39" s="233" t="s">
        <v>370</v>
      </c>
      <c r="D39" s="19" t="s">
        <v>76</v>
      </c>
      <c r="E39" s="30"/>
      <c r="F39" s="25"/>
      <c r="G39" s="25"/>
      <c r="H39" s="123"/>
      <c r="I39" s="275"/>
      <c r="J39" s="11"/>
      <c r="K39" s="1"/>
      <c r="L39" s="141"/>
      <c r="M39" s="141"/>
      <c r="N39" s="141"/>
      <c r="O39" s="141"/>
      <c r="P39" s="141"/>
      <c r="Q39" s="1"/>
      <c r="R39" s="1"/>
      <c r="S39" s="1"/>
      <c r="T39" s="1"/>
      <c r="U39" s="1"/>
      <c r="V39" s="1"/>
      <c r="W39" s="1"/>
      <c r="X39" s="1"/>
      <c r="Y39" s="1"/>
      <c r="Z39" s="1"/>
    </row>
    <row r="40" spans="1:26" ht="12.75" customHeight="1" x14ac:dyDescent="0.15">
      <c r="B40" s="254"/>
      <c r="C40" s="235"/>
      <c r="D40" s="21"/>
      <c r="E40" s="31"/>
      <c r="F40" s="26"/>
      <c r="G40" s="26"/>
      <c r="H40" s="124"/>
      <c r="I40" s="276"/>
      <c r="J40" s="11"/>
      <c r="K40" s="1"/>
      <c r="L40" s="141"/>
      <c r="M40" s="141"/>
      <c r="N40" s="141"/>
      <c r="O40" s="141"/>
      <c r="P40" s="141"/>
      <c r="Q40" s="1"/>
      <c r="R40" s="1"/>
      <c r="S40" s="1"/>
      <c r="T40" s="1"/>
      <c r="U40" s="1"/>
      <c r="V40" s="1"/>
      <c r="W40" s="1"/>
      <c r="X40" s="1"/>
      <c r="Y40" s="1"/>
      <c r="Z40" s="1"/>
    </row>
    <row r="41" spans="1:26" ht="12.75" customHeight="1" x14ac:dyDescent="0.15">
      <c r="A41" s="27">
        <v>5</v>
      </c>
      <c r="B41" s="254"/>
      <c r="C41" s="295" t="s">
        <v>77</v>
      </c>
      <c r="D41" s="296"/>
      <c r="E41" s="22"/>
      <c r="F41" s="18">
        <v>5</v>
      </c>
      <c r="G41" s="18">
        <f>IFERROR(VLOOKUP(E41,AnswerCTBL,2,FALSE),0)</f>
        <v>0</v>
      </c>
      <c r="H41" s="109"/>
      <c r="I41" s="274"/>
      <c r="J41" s="11"/>
      <c r="K41" s="1"/>
      <c r="L41" s="141"/>
      <c r="M41" s="141"/>
      <c r="N41" s="141"/>
      <c r="O41" s="141"/>
      <c r="P41" s="141"/>
      <c r="Q41" s="1"/>
      <c r="R41" s="1"/>
      <c r="S41" s="1"/>
      <c r="T41" s="1"/>
      <c r="U41" s="1"/>
      <c r="V41" s="1"/>
      <c r="W41" s="1"/>
      <c r="X41" s="1"/>
      <c r="Y41" s="1"/>
      <c r="Z41" s="1"/>
    </row>
    <row r="42" spans="1:26" ht="12.75" customHeight="1" x14ac:dyDescent="0.15">
      <c r="B42" s="254"/>
      <c r="C42" s="232" t="s">
        <v>370</v>
      </c>
      <c r="D42" s="20" t="s">
        <v>78</v>
      </c>
      <c r="E42" s="29"/>
      <c r="F42" s="24"/>
      <c r="G42" s="24"/>
      <c r="H42" s="125"/>
      <c r="I42" s="275"/>
      <c r="J42" s="11"/>
      <c r="K42" s="1"/>
      <c r="L42" s="141"/>
      <c r="M42" s="141"/>
      <c r="N42" s="141"/>
      <c r="O42" s="141"/>
      <c r="P42" s="141"/>
      <c r="Q42" s="1"/>
      <c r="R42" s="1"/>
      <c r="S42" s="1"/>
      <c r="T42" s="1"/>
      <c r="U42" s="1"/>
      <c r="V42" s="1"/>
      <c r="W42" s="1"/>
      <c r="X42" s="1"/>
      <c r="Y42" s="1"/>
      <c r="Z42" s="1"/>
    </row>
    <row r="43" spans="1:26" ht="12.75" customHeight="1" x14ac:dyDescent="0.15">
      <c r="B43" s="254"/>
      <c r="C43" s="235"/>
      <c r="D43" s="21"/>
      <c r="E43" s="31"/>
      <c r="F43" s="26"/>
      <c r="G43" s="26"/>
      <c r="H43" s="124"/>
      <c r="I43" s="276"/>
      <c r="J43" s="11"/>
      <c r="K43" s="1"/>
      <c r="L43" s="141"/>
      <c r="M43" s="141"/>
      <c r="N43" s="141"/>
      <c r="O43" s="141"/>
      <c r="P43" s="141"/>
      <c r="Q43" s="1"/>
      <c r="R43" s="1"/>
      <c r="S43" s="1"/>
      <c r="T43" s="1"/>
      <c r="U43" s="1"/>
      <c r="V43" s="1"/>
      <c r="W43" s="1"/>
      <c r="X43" s="1"/>
      <c r="Y43" s="1"/>
      <c r="Z43" s="1"/>
    </row>
    <row r="44" spans="1:26" ht="12.75" customHeight="1" x14ac:dyDescent="0.15">
      <c r="A44" s="27">
        <v>6</v>
      </c>
      <c r="B44" s="254"/>
      <c r="C44" s="333" t="s">
        <v>410</v>
      </c>
      <c r="D44" s="334"/>
      <c r="E44" s="22"/>
      <c r="F44" s="18">
        <v>6</v>
      </c>
      <c r="G44" s="18">
        <f>IFERROR(VLOOKUP(E44,AnswerCTBL,2,FALSE),0)</f>
        <v>0</v>
      </c>
      <c r="H44" s="109"/>
      <c r="I44" s="274"/>
      <c r="J44" s="11"/>
      <c r="K44" s="1"/>
      <c r="L44" s="141"/>
      <c r="M44" s="141"/>
      <c r="N44" s="141"/>
      <c r="O44" s="141"/>
      <c r="P44" s="141"/>
      <c r="Q44" s="1"/>
      <c r="R44" s="1"/>
      <c r="S44" s="1"/>
      <c r="T44" s="1"/>
      <c r="U44" s="1"/>
      <c r="V44" s="1"/>
      <c r="W44" s="1"/>
      <c r="X44" s="1"/>
      <c r="Y44" s="1"/>
      <c r="Z44" s="1"/>
    </row>
    <row r="45" spans="1:26" ht="12.75" customHeight="1" x14ac:dyDescent="0.15">
      <c r="B45" s="254"/>
      <c r="C45" s="232" t="s">
        <v>370</v>
      </c>
      <c r="D45" s="20" t="s">
        <v>79</v>
      </c>
      <c r="E45" s="29"/>
      <c r="F45" s="24"/>
      <c r="G45" s="24"/>
      <c r="H45" s="125"/>
      <c r="I45" s="275"/>
      <c r="J45" s="11"/>
      <c r="K45" s="1"/>
      <c r="L45" s="141"/>
      <c r="M45" s="141"/>
      <c r="N45" s="141"/>
      <c r="O45" s="141"/>
      <c r="P45" s="141"/>
      <c r="Q45" s="1"/>
      <c r="R45" s="1"/>
      <c r="S45" s="1"/>
      <c r="T45" s="1"/>
      <c r="U45" s="1"/>
      <c r="V45" s="1"/>
      <c r="W45" s="1"/>
      <c r="X45" s="1"/>
      <c r="Y45" s="1"/>
      <c r="Z45" s="1"/>
    </row>
    <row r="46" spans="1:26" ht="12.75" customHeight="1" x14ac:dyDescent="0.15">
      <c r="B46" s="255"/>
      <c r="C46" s="235"/>
      <c r="D46" s="21"/>
      <c r="E46" s="31"/>
      <c r="F46" s="26"/>
      <c r="G46" s="26"/>
      <c r="H46" s="124"/>
      <c r="I46" s="276"/>
      <c r="J46" s="11"/>
      <c r="K46" s="1"/>
      <c r="L46" s="141"/>
      <c r="M46" s="141"/>
      <c r="N46" s="141"/>
      <c r="O46" s="141"/>
      <c r="P46" s="141"/>
      <c r="Q46" s="1"/>
      <c r="R46" s="1"/>
      <c r="S46" s="1"/>
      <c r="T46" s="1"/>
      <c r="U46" s="1"/>
      <c r="V46" s="1"/>
      <c r="W46" s="1"/>
      <c r="X46" s="1"/>
      <c r="Y46" s="1"/>
      <c r="Z46" s="1"/>
    </row>
    <row r="47" spans="1:26" ht="12.75" customHeight="1" x14ac:dyDescent="0.15">
      <c r="B47" s="283"/>
      <c r="C47" s="284"/>
      <c r="D47" s="284"/>
      <c r="E47" s="284"/>
      <c r="F47" s="284"/>
      <c r="G47" s="284"/>
      <c r="H47" s="284"/>
      <c r="I47" s="285"/>
      <c r="J47" s="11"/>
      <c r="K47" s="1"/>
      <c r="L47" s="141"/>
      <c r="M47" s="141"/>
      <c r="N47" s="141"/>
      <c r="O47" s="141"/>
      <c r="P47" s="141"/>
      <c r="Q47" s="1"/>
      <c r="R47" s="1"/>
      <c r="S47" s="1"/>
      <c r="T47" s="1"/>
      <c r="U47" s="1"/>
      <c r="V47" s="1"/>
      <c r="W47" s="1"/>
      <c r="X47" s="1"/>
      <c r="Y47" s="1"/>
      <c r="Z47" s="1"/>
    </row>
    <row r="48" spans="1:26" ht="12.75" customHeight="1" x14ac:dyDescent="0.15">
      <c r="A48" s="27">
        <v>7</v>
      </c>
      <c r="B48" s="253" t="s">
        <v>80</v>
      </c>
      <c r="C48" s="297" t="s">
        <v>330</v>
      </c>
      <c r="D48" s="298"/>
      <c r="E48" s="5"/>
      <c r="F48" s="18">
        <v>7</v>
      </c>
      <c r="G48" s="18">
        <f>IFERROR(VLOOKUP(E48,AnswerCTBL,2,FALSE),0)</f>
        <v>0</v>
      </c>
      <c r="H48" s="108">
        <f>IFERROR(AVERAGE(G48,G56),0)</f>
        <v>0</v>
      </c>
      <c r="I48" s="274"/>
      <c r="J48" s="11"/>
      <c r="K48" s="1"/>
      <c r="L48" s="141"/>
      <c r="M48" s="141"/>
      <c r="N48" s="141"/>
      <c r="O48" s="141"/>
      <c r="P48" s="141"/>
      <c r="Q48" s="1"/>
      <c r="R48" s="1"/>
      <c r="S48" s="1"/>
      <c r="T48" s="1"/>
      <c r="U48" s="1"/>
      <c r="V48" s="1"/>
      <c r="W48" s="1"/>
      <c r="X48" s="1"/>
      <c r="Y48" s="1"/>
      <c r="Z48" s="1"/>
    </row>
    <row r="49" spans="1:26" ht="12.75" customHeight="1" x14ac:dyDescent="0.15">
      <c r="B49" s="254"/>
      <c r="C49" s="232" t="s">
        <v>370</v>
      </c>
      <c r="D49" s="20" t="s">
        <v>81</v>
      </c>
      <c r="E49" s="29"/>
      <c r="F49" s="24"/>
      <c r="G49" s="24"/>
      <c r="H49" s="125"/>
      <c r="I49" s="275"/>
      <c r="J49" s="11"/>
      <c r="K49" s="1"/>
      <c r="L49" s="141"/>
      <c r="M49" s="141"/>
      <c r="N49" s="141"/>
      <c r="O49" s="141"/>
      <c r="P49" s="141"/>
      <c r="Q49" s="1"/>
      <c r="R49" s="1"/>
      <c r="S49" s="1"/>
      <c r="T49" s="1"/>
      <c r="U49" s="1"/>
      <c r="V49" s="1"/>
      <c r="W49" s="1"/>
      <c r="X49" s="1"/>
      <c r="Y49" s="1"/>
      <c r="Z49" s="1"/>
    </row>
    <row r="50" spans="1:26" ht="12.75" customHeight="1" x14ac:dyDescent="0.15">
      <c r="B50" s="254"/>
      <c r="C50" s="233" t="s">
        <v>370</v>
      </c>
      <c r="D50" s="19" t="s">
        <v>82</v>
      </c>
      <c r="E50" s="30"/>
      <c r="F50" s="25"/>
      <c r="G50" s="25"/>
      <c r="H50" s="123"/>
      <c r="I50" s="275"/>
      <c r="J50" s="11"/>
      <c r="K50" s="1"/>
      <c r="L50" s="141"/>
      <c r="M50" s="141"/>
      <c r="N50" s="141"/>
      <c r="O50" s="141"/>
      <c r="P50" s="141"/>
      <c r="Q50" s="1"/>
      <c r="R50" s="1"/>
      <c r="S50" s="1"/>
      <c r="T50" s="1"/>
      <c r="U50" s="1"/>
      <c r="V50" s="1"/>
      <c r="W50" s="1"/>
      <c r="X50" s="1"/>
      <c r="Y50" s="1"/>
      <c r="Z50" s="1"/>
    </row>
    <row r="51" spans="1:26" ht="12.75" customHeight="1" x14ac:dyDescent="0.15">
      <c r="B51" s="254"/>
      <c r="C51" s="233" t="s">
        <v>370</v>
      </c>
      <c r="D51" s="19" t="s">
        <v>83</v>
      </c>
      <c r="E51" s="30"/>
      <c r="F51" s="25"/>
      <c r="G51" s="25"/>
      <c r="H51" s="123"/>
      <c r="I51" s="275"/>
      <c r="J51" s="11"/>
      <c r="K51" s="1"/>
      <c r="L51" s="141"/>
      <c r="M51" s="141"/>
      <c r="N51" s="141"/>
      <c r="O51" s="141"/>
      <c r="P51" s="141"/>
      <c r="Q51" s="1"/>
      <c r="R51" s="1"/>
      <c r="S51" s="1"/>
      <c r="T51" s="1"/>
      <c r="U51" s="1"/>
      <c r="V51" s="1"/>
      <c r="W51" s="1"/>
      <c r="X51" s="1"/>
      <c r="Y51" s="1"/>
      <c r="Z51" s="1"/>
    </row>
    <row r="52" spans="1:26" ht="12.75" customHeight="1" x14ac:dyDescent="0.15">
      <c r="B52" s="254"/>
      <c r="C52" s="233" t="s">
        <v>370</v>
      </c>
      <c r="D52" s="19" t="s">
        <v>84</v>
      </c>
      <c r="E52" s="30"/>
      <c r="F52" s="25"/>
      <c r="G52" s="25"/>
      <c r="H52" s="123"/>
      <c r="I52" s="275"/>
      <c r="J52" s="11"/>
      <c r="K52" s="1"/>
      <c r="L52" s="141"/>
      <c r="M52" s="141"/>
      <c r="N52" s="141"/>
      <c r="O52" s="141"/>
      <c r="P52" s="141"/>
      <c r="Q52" s="1"/>
      <c r="R52" s="1"/>
      <c r="S52" s="1"/>
      <c r="T52" s="1"/>
      <c r="U52" s="1"/>
      <c r="V52" s="1"/>
      <c r="W52" s="1"/>
      <c r="X52" s="1"/>
      <c r="Y52" s="1"/>
      <c r="Z52" s="1"/>
    </row>
    <row r="53" spans="1:26" ht="12.75" customHeight="1" x14ac:dyDescent="0.15">
      <c r="B53" s="254"/>
      <c r="C53" s="233" t="s">
        <v>370</v>
      </c>
      <c r="D53" s="19" t="s">
        <v>85</v>
      </c>
      <c r="E53" s="30"/>
      <c r="F53" s="25"/>
      <c r="G53" s="25"/>
      <c r="H53" s="123"/>
      <c r="I53" s="275"/>
      <c r="J53" s="11"/>
      <c r="K53" s="1"/>
      <c r="L53" s="141"/>
      <c r="M53" s="141"/>
      <c r="N53" s="141"/>
      <c r="O53" s="141"/>
      <c r="P53" s="141"/>
      <c r="Q53" s="1"/>
      <c r="R53" s="1"/>
      <c r="S53" s="1"/>
      <c r="T53" s="1"/>
      <c r="U53" s="1"/>
      <c r="V53" s="1"/>
      <c r="W53" s="1"/>
      <c r="X53" s="1"/>
      <c r="Y53" s="1"/>
      <c r="Z53" s="1"/>
    </row>
    <row r="54" spans="1:26" ht="12.75" customHeight="1" x14ac:dyDescent="0.15">
      <c r="B54" s="254"/>
      <c r="C54" s="233" t="s">
        <v>370</v>
      </c>
      <c r="D54" s="19" t="s">
        <v>86</v>
      </c>
      <c r="E54" s="30"/>
      <c r="F54" s="25"/>
      <c r="G54" s="25"/>
      <c r="H54" s="123"/>
      <c r="I54" s="275"/>
      <c r="J54" s="11"/>
      <c r="K54" s="1"/>
      <c r="L54" s="141"/>
      <c r="M54" s="141"/>
      <c r="N54" s="141"/>
      <c r="O54" s="141"/>
      <c r="P54" s="141"/>
      <c r="Q54" s="1"/>
      <c r="R54" s="1"/>
      <c r="S54" s="1"/>
      <c r="T54" s="1"/>
      <c r="U54" s="1"/>
      <c r="V54" s="1"/>
      <c r="W54" s="1"/>
      <c r="X54" s="1"/>
      <c r="Y54" s="1"/>
      <c r="Z54" s="1"/>
    </row>
    <row r="55" spans="1:26" ht="12.75" customHeight="1" x14ac:dyDescent="0.15">
      <c r="B55" s="254"/>
      <c r="C55" s="235"/>
      <c r="D55" s="21"/>
      <c r="E55" s="31"/>
      <c r="F55" s="26"/>
      <c r="G55" s="26"/>
      <c r="H55" s="124"/>
      <c r="I55" s="276"/>
      <c r="J55" s="11"/>
      <c r="K55" s="1"/>
      <c r="L55" s="141"/>
      <c r="M55" s="141"/>
      <c r="N55" s="141"/>
      <c r="O55" s="141"/>
      <c r="P55" s="141"/>
      <c r="Q55" s="1"/>
      <c r="R55" s="1"/>
      <c r="S55" s="1"/>
      <c r="T55" s="1"/>
      <c r="U55" s="1"/>
      <c r="V55" s="1"/>
      <c r="W55" s="1"/>
      <c r="X55" s="1"/>
      <c r="Y55" s="1"/>
      <c r="Z55" s="1"/>
    </row>
    <row r="56" spans="1:26" ht="12.75" customHeight="1" x14ac:dyDescent="0.15">
      <c r="A56" s="27">
        <v>8</v>
      </c>
      <c r="B56" s="254"/>
      <c r="C56" s="295" t="s">
        <v>331</v>
      </c>
      <c r="D56" s="296"/>
      <c r="E56" s="22"/>
      <c r="F56" s="18">
        <v>8</v>
      </c>
      <c r="G56" s="18">
        <f>IFERROR(VLOOKUP(E56,AnswerDTBL,2,FALSE),0)</f>
        <v>0</v>
      </c>
      <c r="H56" s="109"/>
      <c r="I56" s="274"/>
      <c r="J56" s="11"/>
      <c r="K56" s="1"/>
      <c r="L56" s="141"/>
      <c r="M56" s="141"/>
      <c r="N56" s="141"/>
      <c r="O56" s="141"/>
      <c r="P56" s="141"/>
      <c r="Q56" s="1"/>
      <c r="R56" s="1"/>
      <c r="S56" s="1"/>
      <c r="T56" s="1"/>
      <c r="U56" s="1"/>
      <c r="V56" s="1"/>
      <c r="W56" s="1"/>
      <c r="X56" s="1"/>
      <c r="Y56" s="1"/>
      <c r="Z56" s="1"/>
    </row>
    <row r="57" spans="1:26" ht="12.75" customHeight="1" x14ac:dyDescent="0.15">
      <c r="B57" s="254"/>
      <c r="C57" s="232" t="s">
        <v>370</v>
      </c>
      <c r="D57" s="20" t="s">
        <v>87</v>
      </c>
      <c r="E57" s="29"/>
      <c r="F57" s="24"/>
      <c r="G57" s="24"/>
      <c r="H57" s="125"/>
      <c r="I57" s="275"/>
      <c r="J57" s="11"/>
      <c r="K57" s="1"/>
      <c r="L57" s="141"/>
      <c r="M57" s="141"/>
      <c r="N57" s="141"/>
      <c r="O57" s="141"/>
      <c r="P57" s="141"/>
      <c r="Q57" s="1"/>
      <c r="R57" s="1"/>
      <c r="S57" s="1"/>
      <c r="T57" s="1"/>
      <c r="U57" s="1"/>
      <c r="V57" s="1"/>
      <c r="W57" s="1"/>
      <c r="X57" s="1"/>
      <c r="Y57" s="1"/>
      <c r="Z57" s="1"/>
    </row>
    <row r="58" spans="1:26" ht="12.75" customHeight="1" x14ac:dyDescent="0.15">
      <c r="B58" s="254"/>
      <c r="C58" s="233" t="s">
        <v>370</v>
      </c>
      <c r="D58" s="19" t="s">
        <v>88</v>
      </c>
      <c r="E58" s="30"/>
      <c r="F58" s="25"/>
      <c r="G58" s="25"/>
      <c r="H58" s="123"/>
      <c r="I58" s="275"/>
      <c r="J58" s="11"/>
      <c r="K58" s="1"/>
      <c r="L58" s="141"/>
      <c r="M58" s="141"/>
      <c r="N58" s="141"/>
      <c r="O58" s="141"/>
      <c r="P58" s="141"/>
      <c r="Q58" s="1"/>
      <c r="R58" s="1"/>
      <c r="S58" s="1"/>
      <c r="T58" s="1"/>
      <c r="U58" s="1"/>
      <c r="V58" s="1"/>
      <c r="W58" s="1"/>
      <c r="X58" s="1"/>
      <c r="Y58" s="1"/>
      <c r="Z58" s="1"/>
    </row>
    <row r="59" spans="1:26" ht="12.75" customHeight="1" x14ac:dyDescent="0.15">
      <c r="B59" s="254"/>
      <c r="C59" s="233" t="s">
        <v>370</v>
      </c>
      <c r="D59" s="19" t="s">
        <v>89</v>
      </c>
      <c r="E59" s="30"/>
      <c r="F59" s="25"/>
      <c r="G59" s="25"/>
      <c r="H59" s="123"/>
      <c r="I59" s="275"/>
      <c r="J59" s="11"/>
      <c r="K59" s="1"/>
      <c r="L59" s="141"/>
      <c r="M59" s="141"/>
      <c r="N59" s="141"/>
      <c r="O59" s="141"/>
      <c r="P59" s="141"/>
      <c r="Q59" s="1"/>
      <c r="R59" s="1"/>
      <c r="S59" s="1"/>
      <c r="T59" s="1"/>
      <c r="U59" s="1"/>
      <c r="V59" s="1"/>
      <c r="W59" s="1"/>
      <c r="X59" s="1"/>
      <c r="Y59" s="1"/>
      <c r="Z59" s="1"/>
    </row>
    <row r="60" spans="1:26" ht="12.75" customHeight="1" x14ac:dyDescent="0.15">
      <c r="B60" s="255"/>
      <c r="C60" s="235"/>
      <c r="D60" s="21"/>
      <c r="E60" s="31"/>
      <c r="F60" s="26"/>
      <c r="G60" s="26"/>
      <c r="H60" s="124"/>
      <c r="I60" s="276"/>
      <c r="J60" s="11"/>
      <c r="K60" s="1"/>
      <c r="L60" s="141"/>
      <c r="M60" s="141"/>
      <c r="N60" s="141"/>
      <c r="O60" s="141"/>
      <c r="P60" s="141"/>
      <c r="Q60" s="1"/>
      <c r="R60" s="1"/>
      <c r="S60" s="1"/>
      <c r="T60" s="1"/>
      <c r="U60" s="1"/>
      <c r="V60" s="1"/>
      <c r="W60" s="1"/>
      <c r="X60" s="1"/>
      <c r="Y60" s="1"/>
      <c r="Z60" s="1"/>
    </row>
    <row r="61" spans="1:26" ht="12.75" customHeight="1" x14ac:dyDescent="0.15">
      <c r="B61" s="268" t="s">
        <v>90</v>
      </c>
      <c r="C61" s="269"/>
      <c r="D61" s="270"/>
      <c r="E61" s="75" t="s">
        <v>371</v>
      </c>
      <c r="F61" s="75"/>
      <c r="G61" s="75"/>
      <c r="H61" s="126"/>
      <c r="I61" s="74" t="s">
        <v>60</v>
      </c>
      <c r="J61" s="74" t="s">
        <v>368</v>
      </c>
      <c r="K61" s="1"/>
      <c r="L61" s="141"/>
      <c r="M61" s="141"/>
      <c r="N61" s="141"/>
      <c r="O61" s="141"/>
      <c r="P61" s="141"/>
      <c r="Q61" s="1"/>
      <c r="R61" s="1"/>
      <c r="S61" s="1"/>
      <c r="T61" s="1"/>
      <c r="U61" s="1"/>
      <c r="V61" s="1"/>
      <c r="W61" s="1"/>
      <c r="X61" s="1"/>
      <c r="Y61" s="1"/>
      <c r="Z61" s="1"/>
    </row>
    <row r="62" spans="1:26" ht="12.75" customHeight="1" x14ac:dyDescent="0.15">
      <c r="A62" s="27">
        <v>9</v>
      </c>
      <c r="B62" s="253" t="s">
        <v>91</v>
      </c>
      <c r="C62" s="297" t="s">
        <v>332</v>
      </c>
      <c r="D62" s="298"/>
      <c r="E62" s="5"/>
      <c r="F62" s="18">
        <v>9</v>
      </c>
      <c r="G62" s="18">
        <f>IFERROR(VLOOKUP(E62,AnswerCTBL,2,FALSE),0)</f>
        <v>0</v>
      </c>
      <c r="H62" s="108">
        <f>IFERROR(AVERAGE(G62,G65),0)</f>
        <v>0</v>
      </c>
      <c r="I62" s="274"/>
      <c r="J62" s="247">
        <f>SUM(H62,H73,H89)</f>
        <v>0</v>
      </c>
      <c r="K62" s="1"/>
      <c r="L62" s="141"/>
      <c r="M62" s="141"/>
      <c r="N62" s="141"/>
      <c r="O62" s="141"/>
      <c r="P62" s="141"/>
      <c r="Q62" s="1"/>
      <c r="R62" s="1"/>
      <c r="S62" s="1"/>
      <c r="T62" s="1"/>
      <c r="U62" s="1"/>
      <c r="V62" s="1"/>
      <c r="W62" s="1"/>
      <c r="X62" s="1"/>
      <c r="Y62" s="1"/>
      <c r="Z62" s="1"/>
    </row>
    <row r="63" spans="1:26" ht="12.75" customHeight="1" x14ac:dyDescent="0.15">
      <c r="B63" s="254"/>
      <c r="C63" s="232" t="s">
        <v>370</v>
      </c>
      <c r="D63" s="20" t="s">
        <v>92</v>
      </c>
      <c r="E63" s="29"/>
      <c r="F63" s="24"/>
      <c r="G63" s="24"/>
      <c r="H63" s="121"/>
      <c r="I63" s="275"/>
      <c r="J63" s="248"/>
      <c r="K63" s="1"/>
      <c r="L63" s="141"/>
      <c r="M63" s="141"/>
      <c r="N63" s="141"/>
      <c r="O63" s="141"/>
      <c r="P63" s="141"/>
      <c r="Q63" s="1"/>
      <c r="R63" s="1"/>
      <c r="S63" s="1"/>
      <c r="T63" s="1"/>
      <c r="U63" s="1"/>
      <c r="V63" s="1"/>
      <c r="W63" s="1"/>
      <c r="X63" s="1"/>
      <c r="Y63" s="1"/>
      <c r="Z63" s="1"/>
    </row>
    <row r="64" spans="1:26" ht="12.75" customHeight="1" x14ac:dyDescent="0.15">
      <c r="B64" s="254"/>
      <c r="C64" s="235"/>
      <c r="D64" s="21"/>
      <c r="E64" s="31"/>
      <c r="F64" s="26"/>
      <c r="G64" s="26"/>
      <c r="H64" s="122"/>
      <c r="I64" s="276"/>
      <c r="J64" s="248"/>
      <c r="K64" s="1"/>
      <c r="L64" s="141"/>
      <c r="M64" s="141"/>
      <c r="N64" s="141"/>
      <c r="O64" s="141"/>
      <c r="P64" s="141"/>
      <c r="Q64" s="1"/>
      <c r="R64" s="1"/>
      <c r="S64" s="1"/>
      <c r="T64" s="1"/>
      <c r="U64" s="1"/>
      <c r="V64" s="1"/>
      <c r="W64" s="1"/>
      <c r="X64" s="1"/>
      <c r="Y64" s="1"/>
      <c r="Z64" s="1"/>
    </row>
    <row r="65" spans="1:26" ht="12.75" customHeight="1" x14ac:dyDescent="0.15">
      <c r="A65" s="27">
        <v>10</v>
      </c>
      <c r="B65" s="254"/>
      <c r="C65" s="295" t="s">
        <v>93</v>
      </c>
      <c r="D65" s="296"/>
      <c r="E65" s="22"/>
      <c r="F65" s="18">
        <v>10</v>
      </c>
      <c r="G65" s="18">
        <f>IFERROR(VLOOKUP(E65,AnswerETBL,2,FALSE),0)</f>
        <v>0</v>
      </c>
      <c r="H65" s="127"/>
      <c r="I65" s="301"/>
      <c r="J65" s="248"/>
      <c r="K65" s="1"/>
      <c r="L65" s="141"/>
      <c r="M65" s="141"/>
      <c r="N65" s="141"/>
      <c r="O65" s="141"/>
      <c r="P65" s="141"/>
      <c r="Q65" s="1"/>
      <c r="R65" s="1"/>
      <c r="S65" s="1"/>
      <c r="T65" s="1"/>
      <c r="U65" s="1"/>
      <c r="V65" s="1"/>
      <c r="W65" s="1"/>
      <c r="X65" s="1"/>
      <c r="Y65" s="1"/>
      <c r="Z65" s="1"/>
    </row>
    <row r="66" spans="1:26" ht="12.75" customHeight="1" x14ac:dyDescent="0.15">
      <c r="B66" s="254"/>
      <c r="C66" s="232" t="s">
        <v>370</v>
      </c>
      <c r="D66" s="20" t="s">
        <v>94</v>
      </c>
      <c r="E66" s="29"/>
      <c r="F66" s="24"/>
      <c r="G66" s="24"/>
      <c r="H66" s="125"/>
      <c r="I66" s="275"/>
      <c r="J66" s="249"/>
      <c r="K66" s="1"/>
      <c r="L66" s="141"/>
      <c r="M66" s="141"/>
      <c r="N66" s="141"/>
      <c r="O66" s="141"/>
      <c r="P66" s="141"/>
      <c r="Q66" s="1"/>
      <c r="R66" s="1"/>
      <c r="S66" s="1"/>
      <c r="T66" s="1"/>
      <c r="U66" s="1"/>
      <c r="V66" s="1"/>
      <c r="W66" s="1"/>
      <c r="X66" s="1"/>
      <c r="Y66" s="1"/>
      <c r="Z66" s="1"/>
    </row>
    <row r="67" spans="1:26" ht="12.75" customHeight="1" x14ac:dyDescent="0.15">
      <c r="B67" s="254"/>
      <c r="C67" s="233" t="s">
        <v>370</v>
      </c>
      <c r="D67" s="19" t="s">
        <v>95</v>
      </c>
      <c r="E67" s="30"/>
      <c r="F67" s="25"/>
      <c r="G67" s="25"/>
      <c r="H67" s="123"/>
      <c r="I67" s="275"/>
      <c r="J67" s="11"/>
      <c r="K67" s="1"/>
      <c r="L67" s="141"/>
      <c r="M67" s="141"/>
      <c r="N67" s="141"/>
      <c r="O67" s="141"/>
      <c r="P67" s="141"/>
      <c r="Q67" s="1"/>
      <c r="R67" s="1"/>
      <c r="S67" s="1"/>
      <c r="T67" s="1"/>
      <c r="U67" s="1"/>
      <c r="V67" s="1"/>
      <c r="W67" s="1"/>
      <c r="X67" s="1"/>
      <c r="Y67" s="1"/>
      <c r="Z67" s="1"/>
    </row>
    <row r="68" spans="1:26" ht="26" x14ac:dyDescent="0.15">
      <c r="B68" s="254"/>
      <c r="C68" s="233" t="s">
        <v>370</v>
      </c>
      <c r="D68" s="19" t="s">
        <v>96</v>
      </c>
      <c r="E68" s="30"/>
      <c r="F68" s="25"/>
      <c r="G68" s="25"/>
      <c r="H68" s="123"/>
      <c r="I68" s="275"/>
      <c r="J68" s="11"/>
      <c r="K68" s="1"/>
      <c r="L68" s="141"/>
      <c r="M68" s="141"/>
      <c r="N68" s="141"/>
      <c r="O68" s="141"/>
      <c r="P68" s="141"/>
      <c r="Q68" s="1"/>
      <c r="R68" s="1"/>
      <c r="S68" s="1"/>
      <c r="T68" s="1"/>
      <c r="U68" s="1"/>
      <c r="V68" s="1"/>
      <c r="W68" s="1"/>
      <c r="X68" s="1"/>
      <c r="Y68" s="1"/>
      <c r="Z68" s="1"/>
    </row>
    <row r="69" spans="1:26" ht="12.75" customHeight="1" x14ac:dyDescent="0.15">
      <c r="B69" s="254"/>
      <c r="C69" s="233" t="s">
        <v>370</v>
      </c>
      <c r="D69" s="19" t="s">
        <v>97</v>
      </c>
      <c r="E69" s="30"/>
      <c r="F69" s="25"/>
      <c r="G69" s="25"/>
      <c r="H69" s="123"/>
      <c r="I69" s="275"/>
      <c r="J69" s="11"/>
      <c r="K69" s="1"/>
      <c r="L69" s="141"/>
      <c r="M69" s="141"/>
      <c r="N69" s="141"/>
      <c r="O69" s="141"/>
      <c r="P69" s="141"/>
      <c r="Q69" s="1"/>
      <c r="R69" s="1"/>
      <c r="S69" s="1"/>
      <c r="T69" s="1"/>
      <c r="U69" s="1"/>
      <c r="V69" s="1"/>
      <c r="W69" s="1"/>
      <c r="X69" s="1"/>
      <c r="Y69" s="1"/>
      <c r="Z69" s="1"/>
    </row>
    <row r="70" spans="1:26" ht="12.75" customHeight="1" x14ac:dyDescent="0.15">
      <c r="B70" s="254"/>
      <c r="C70" s="233" t="s">
        <v>370</v>
      </c>
      <c r="D70" s="19" t="s">
        <v>98</v>
      </c>
      <c r="E70" s="30"/>
      <c r="F70" s="25"/>
      <c r="G70" s="25"/>
      <c r="H70" s="123"/>
      <c r="I70" s="275"/>
      <c r="J70" s="11"/>
      <c r="K70" s="1"/>
      <c r="L70" s="141"/>
      <c r="M70" s="141"/>
      <c r="N70" s="141"/>
      <c r="O70" s="141"/>
      <c r="P70" s="141"/>
      <c r="Q70" s="1"/>
      <c r="R70" s="1"/>
      <c r="S70" s="1"/>
      <c r="T70" s="1"/>
      <c r="U70" s="1"/>
      <c r="V70" s="1"/>
      <c r="W70" s="1"/>
      <c r="X70" s="1"/>
      <c r="Y70" s="1"/>
      <c r="Z70" s="1"/>
    </row>
    <row r="71" spans="1:26" ht="12.75" customHeight="1" x14ac:dyDescent="0.15">
      <c r="B71" s="306"/>
      <c r="C71" s="235"/>
      <c r="D71" s="21"/>
      <c r="E71" s="31"/>
      <c r="F71" s="26"/>
      <c r="G71" s="26"/>
      <c r="H71" s="124"/>
      <c r="I71" s="275"/>
      <c r="J71" s="11"/>
      <c r="K71" s="1"/>
      <c r="L71" s="141"/>
      <c r="M71" s="141"/>
      <c r="N71" s="141"/>
      <c r="O71" s="141"/>
      <c r="P71" s="141"/>
      <c r="Q71" s="1"/>
      <c r="R71" s="1"/>
      <c r="S71" s="1"/>
      <c r="T71" s="1"/>
      <c r="U71" s="1"/>
      <c r="V71" s="1"/>
      <c r="W71" s="1"/>
      <c r="X71" s="1"/>
      <c r="Y71" s="1"/>
      <c r="Z71" s="1"/>
    </row>
    <row r="72" spans="1:26" ht="12.75" customHeight="1" x14ac:dyDescent="0.15">
      <c r="B72" s="303"/>
      <c r="C72" s="304"/>
      <c r="D72" s="304"/>
      <c r="E72" s="304"/>
      <c r="F72" s="304"/>
      <c r="G72" s="304"/>
      <c r="H72" s="304"/>
      <c r="I72" s="305"/>
      <c r="J72" s="10"/>
      <c r="K72" s="1"/>
      <c r="L72" s="141"/>
      <c r="M72" s="141"/>
      <c r="N72" s="141"/>
      <c r="O72" s="141"/>
      <c r="P72" s="141"/>
      <c r="Q72" s="1"/>
      <c r="R72" s="1"/>
      <c r="S72" s="1"/>
      <c r="T72" s="1"/>
      <c r="U72" s="1"/>
      <c r="V72" s="1"/>
      <c r="W72" s="1"/>
      <c r="X72" s="1"/>
      <c r="Y72" s="1"/>
      <c r="Z72" s="1"/>
    </row>
    <row r="73" spans="1:26" ht="12.75" customHeight="1" x14ac:dyDescent="0.15">
      <c r="A73" s="27">
        <v>11</v>
      </c>
      <c r="B73" s="307" t="s">
        <v>99</v>
      </c>
      <c r="C73" s="295" t="s">
        <v>100</v>
      </c>
      <c r="D73" s="296"/>
      <c r="E73" s="22"/>
      <c r="F73" s="18">
        <v>11</v>
      </c>
      <c r="G73" s="18">
        <f>IFERROR(VLOOKUP(E73,AnswerFTBL,2,FALSE),0)</f>
        <v>0</v>
      </c>
      <c r="H73" s="109">
        <f>IFERROR(AVERAGE(G73,G81),0)</f>
        <v>0</v>
      </c>
      <c r="I73" s="302"/>
      <c r="J73" s="11"/>
      <c r="K73" s="1"/>
      <c r="L73" s="141"/>
      <c r="M73" s="141"/>
      <c r="N73" s="141"/>
      <c r="O73" s="141"/>
      <c r="P73" s="141"/>
      <c r="Q73" s="1"/>
      <c r="R73" s="1"/>
      <c r="S73" s="1"/>
      <c r="T73" s="1"/>
      <c r="U73" s="1"/>
      <c r="V73" s="1"/>
      <c r="W73" s="1"/>
      <c r="X73" s="1"/>
      <c r="Y73" s="1"/>
      <c r="Z73" s="1"/>
    </row>
    <row r="74" spans="1:26" ht="12.75" customHeight="1" x14ac:dyDescent="0.15">
      <c r="B74" s="254"/>
      <c r="C74" s="232" t="s">
        <v>370</v>
      </c>
      <c r="D74" s="20" t="s">
        <v>101</v>
      </c>
      <c r="E74" s="29"/>
      <c r="F74" s="24"/>
      <c r="G74" s="24"/>
      <c r="H74" s="125"/>
      <c r="I74" s="275"/>
      <c r="J74" s="11"/>
      <c r="K74" s="1"/>
      <c r="L74" s="141"/>
      <c r="M74" s="141"/>
      <c r="N74" s="141"/>
      <c r="O74" s="141"/>
      <c r="P74" s="141"/>
      <c r="Q74" s="1"/>
      <c r="R74" s="1"/>
      <c r="S74" s="1"/>
      <c r="T74" s="1"/>
      <c r="U74" s="1"/>
      <c r="V74" s="1"/>
      <c r="W74" s="1"/>
      <c r="X74" s="1"/>
      <c r="Y74" s="1"/>
      <c r="Z74" s="1"/>
    </row>
    <row r="75" spans="1:26" ht="12.75" customHeight="1" x14ac:dyDescent="0.15">
      <c r="B75" s="254"/>
      <c r="C75" s="233" t="s">
        <v>370</v>
      </c>
      <c r="D75" s="19" t="s">
        <v>102</v>
      </c>
      <c r="E75" s="30"/>
      <c r="F75" s="25"/>
      <c r="G75" s="25"/>
      <c r="H75" s="123"/>
      <c r="I75" s="275"/>
      <c r="J75" s="11"/>
      <c r="K75" s="1"/>
      <c r="L75" s="141"/>
      <c r="M75" s="141"/>
      <c r="N75" s="141"/>
      <c r="O75" s="141"/>
      <c r="P75" s="141"/>
      <c r="Q75" s="1"/>
      <c r="R75" s="1"/>
      <c r="S75" s="1"/>
      <c r="T75" s="1"/>
      <c r="U75" s="1"/>
      <c r="V75" s="1"/>
      <c r="W75" s="1"/>
      <c r="X75" s="1"/>
      <c r="Y75" s="1"/>
      <c r="Z75" s="1"/>
    </row>
    <row r="76" spans="1:26" ht="12.75" customHeight="1" x14ac:dyDescent="0.15">
      <c r="B76" s="254"/>
      <c r="C76" s="233" t="s">
        <v>370</v>
      </c>
      <c r="D76" s="19" t="s">
        <v>103</v>
      </c>
      <c r="E76" s="30"/>
      <c r="F76" s="25"/>
      <c r="G76" s="25"/>
      <c r="H76" s="123"/>
      <c r="I76" s="275"/>
      <c r="J76" s="11"/>
      <c r="K76" s="1"/>
      <c r="L76" s="141"/>
      <c r="M76" s="141"/>
      <c r="N76" s="141"/>
      <c r="O76" s="141"/>
      <c r="P76" s="141"/>
      <c r="Q76" s="1"/>
      <c r="R76" s="1"/>
      <c r="S76" s="1"/>
      <c r="T76" s="1"/>
      <c r="U76" s="1"/>
      <c r="V76" s="1"/>
      <c r="W76" s="1"/>
      <c r="X76" s="1"/>
      <c r="Y76" s="1"/>
      <c r="Z76" s="1"/>
    </row>
    <row r="77" spans="1:26" ht="12.75" customHeight="1" x14ac:dyDescent="0.15">
      <c r="B77" s="254"/>
      <c r="C77" s="233" t="s">
        <v>370</v>
      </c>
      <c r="D77" s="19" t="s">
        <v>104</v>
      </c>
      <c r="E77" s="30"/>
      <c r="F77" s="25"/>
      <c r="G77" s="25"/>
      <c r="H77" s="123"/>
      <c r="I77" s="275"/>
      <c r="J77" s="11"/>
      <c r="K77" s="1"/>
      <c r="L77" s="141"/>
      <c r="M77" s="141"/>
      <c r="N77" s="141"/>
      <c r="O77" s="141"/>
      <c r="P77" s="141"/>
      <c r="Q77" s="1"/>
      <c r="R77" s="1"/>
      <c r="S77" s="1"/>
      <c r="T77" s="1"/>
      <c r="U77" s="1"/>
      <c r="V77" s="1"/>
      <c r="W77" s="1"/>
      <c r="X77" s="1"/>
      <c r="Y77" s="1"/>
      <c r="Z77" s="1"/>
    </row>
    <row r="78" spans="1:26" ht="12.75" customHeight="1" x14ac:dyDescent="0.15">
      <c r="B78" s="254"/>
      <c r="C78" s="233" t="s">
        <v>370</v>
      </c>
      <c r="D78" s="19" t="s">
        <v>105</v>
      </c>
      <c r="E78" s="30"/>
      <c r="F78" s="25"/>
      <c r="G78" s="25"/>
      <c r="H78" s="123"/>
      <c r="I78" s="275"/>
      <c r="J78" s="11"/>
      <c r="K78" s="1"/>
      <c r="L78" s="141"/>
      <c r="M78" s="141"/>
      <c r="N78" s="141"/>
      <c r="O78" s="141"/>
      <c r="P78" s="141"/>
      <c r="Q78" s="1"/>
      <c r="R78" s="1"/>
      <c r="S78" s="1"/>
      <c r="T78" s="1"/>
      <c r="U78" s="1"/>
      <c r="V78" s="1"/>
      <c r="W78" s="1"/>
      <c r="X78" s="1"/>
      <c r="Y78" s="1"/>
      <c r="Z78" s="1"/>
    </row>
    <row r="79" spans="1:26" ht="12.75" customHeight="1" x14ac:dyDescent="0.15">
      <c r="B79" s="254"/>
      <c r="C79" s="233" t="s">
        <v>370</v>
      </c>
      <c r="D79" s="19" t="s">
        <v>106</v>
      </c>
      <c r="E79" s="30"/>
      <c r="F79" s="25"/>
      <c r="G79" s="25"/>
      <c r="H79" s="123"/>
      <c r="I79" s="275"/>
      <c r="J79" s="11"/>
      <c r="K79" s="1"/>
      <c r="L79" s="141"/>
      <c r="M79" s="141"/>
      <c r="N79" s="141"/>
      <c r="O79" s="141"/>
      <c r="P79" s="141"/>
      <c r="Q79" s="1"/>
      <c r="R79" s="1"/>
      <c r="S79" s="1"/>
      <c r="T79" s="1"/>
      <c r="U79" s="1"/>
      <c r="V79" s="1"/>
      <c r="W79" s="1"/>
      <c r="X79" s="1"/>
      <c r="Y79" s="1"/>
      <c r="Z79" s="1"/>
    </row>
    <row r="80" spans="1:26" ht="12.75" customHeight="1" x14ac:dyDescent="0.15">
      <c r="B80" s="254"/>
      <c r="C80" s="235"/>
      <c r="D80" s="21"/>
      <c r="E80" s="31"/>
      <c r="F80" s="26"/>
      <c r="G80" s="26"/>
      <c r="H80" s="124"/>
      <c r="I80" s="276"/>
      <c r="J80" s="11"/>
      <c r="K80" s="1"/>
      <c r="L80" s="141"/>
      <c r="M80" s="141"/>
      <c r="N80" s="141"/>
      <c r="O80" s="141"/>
      <c r="P80" s="141"/>
      <c r="Q80" s="1"/>
      <c r="R80" s="1"/>
      <c r="S80" s="1"/>
      <c r="T80" s="1"/>
      <c r="U80" s="1"/>
      <c r="V80" s="1"/>
      <c r="W80" s="1"/>
      <c r="X80" s="1"/>
      <c r="Y80" s="1"/>
      <c r="Z80" s="1"/>
    </row>
    <row r="81" spans="1:26" ht="12.75" customHeight="1" x14ac:dyDescent="0.15">
      <c r="A81" s="27">
        <v>12</v>
      </c>
      <c r="B81" s="254"/>
      <c r="C81" s="295" t="s">
        <v>107</v>
      </c>
      <c r="D81" s="296"/>
      <c r="E81" s="22"/>
      <c r="F81" s="18">
        <v>12</v>
      </c>
      <c r="G81" s="18">
        <f>IFERROR(VLOOKUP(E81,AnswerCTBL,2,FALSE),0)</f>
        <v>0</v>
      </c>
      <c r="H81" s="109"/>
      <c r="I81" s="274"/>
      <c r="J81" s="11"/>
      <c r="K81" s="1"/>
      <c r="L81" s="141"/>
      <c r="M81" s="141"/>
      <c r="N81" s="141"/>
      <c r="O81" s="141"/>
      <c r="P81" s="141"/>
      <c r="Q81" s="1"/>
      <c r="R81" s="1"/>
      <c r="S81" s="1"/>
      <c r="T81" s="1"/>
      <c r="U81" s="1"/>
      <c r="V81" s="1"/>
      <c r="W81" s="1"/>
      <c r="X81" s="1"/>
      <c r="Y81" s="1"/>
      <c r="Z81" s="1"/>
    </row>
    <row r="82" spans="1:26" ht="12.75" customHeight="1" x14ac:dyDescent="0.15">
      <c r="B82" s="254"/>
      <c r="C82" s="232" t="s">
        <v>370</v>
      </c>
      <c r="D82" s="20" t="s">
        <v>108</v>
      </c>
      <c r="E82" s="29"/>
      <c r="F82" s="24"/>
      <c r="G82" s="24"/>
      <c r="H82" s="125"/>
      <c r="I82" s="275"/>
      <c r="J82" s="11"/>
      <c r="K82" s="1"/>
      <c r="L82" s="141"/>
      <c r="M82" s="141"/>
      <c r="N82" s="141"/>
      <c r="O82" s="141"/>
      <c r="P82" s="141"/>
      <c r="Q82" s="1"/>
      <c r="R82" s="1"/>
      <c r="S82" s="1"/>
      <c r="T82" s="1"/>
      <c r="U82" s="1"/>
      <c r="V82" s="1"/>
      <c r="W82" s="1"/>
      <c r="X82" s="1"/>
      <c r="Y82" s="1"/>
      <c r="Z82" s="1"/>
    </row>
    <row r="83" spans="1:26" ht="12.75" customHeight="1" x14ac:dyDescent="0.15">
      <c r="B83" s="254"/>
      <c r="C83" s="233" t="s">
        <v>370</v>
      </c>
      <c r="D83" s="19" t="s">
        <v>109</v>
      </c>
      <c r="E83" s="30"/>
      <c r="F83" s="25"/>
      <c r="G83" s="25"/>
      <c r="H83" s="123"/>
      <c r="I83" s="275"/>
      <c r="J83" s="11"/>
      <c r="K83" s="1"/>
      <c r="L83" s="141"/>
      <c r="M83" s="141"/>
      <c r="N83" s="141"/>
      <c r="O83" s="141"/>
      <c r="P83" s="141"/>
      <c r="Q83" s="1"/>
      <c r="R83" s="1"/>
      <c r="S83" s="1"/>
      <c r="T83" s="1"/>
      <c r="U83" s="1"/>
      <c r="V83" s="1"/>
      <c r="W83" s="1"/>
      <c r="X83" s="1"/>
      <c r="Y83" s="1"/>
      <c r="Z83" s="1"/>
    </row>
    <row r="84" spans="1:26" ht="12.75" customHeight="1" x14ac:dyDescent="0.15">
      <c r="B84" s="254"/>
      <c r="C84" s="233" t="s">
        <v>370</v>
      </c>
      <c r="D84" s="19" t="s">
        <v>110</v>
      </c>
      <c r="E84" s="30"/>
      <c r="F84" s="25"/>
      <c r="G84" s="25"/>
      <c r="H84" s="123"/>
      <c r="I84" s="275"/>
      <c r="J84" s="11"/>
      <c r="K84" s="1"/>
      <c r="L84" s="141"/>
      <c r="M84" s="141"/>
      <c r="N84" s="141"/>
      <c r="O84" s="141"/>
      <c r="P84" s="141"/>
      <c r="Q84" s="1"/>
      <c r="R84" s="1"/>
      <c r="S84" s="1"/>
      <c r="T84" s="1"/>
      <c r="U84" s="1"/>
      <c r="V84" s="1"/>
      <c r="W84" s="1"/>
      <c r="X84" s="1"/>
      <c r="Y84" s="1"/>
      <c r="Z84" s="1"/>
    </row>
    <row r="85" spans="1:26" ht="12.75" customHeight="1" x14ac:dyDescent="0.15">
      <c r="B85" s="254"/>
      <c r="C85" s="233" t="s">
        <v>370</v>
      </c>
      <c r="D85" s="19" t="s">
        <v>111</v>
      </c>
      <c r="E85" s="30"/>
      <c r="F85" s="25"/>
      <c r="G85" s="25"/>
      <c r="H85" s="123"/>
      <c r="I85" s="275"/>
      <c r="J85" s="11"/>
      <c r="K85" s="1"/>
      <c r="L85" s="141"/>
      <c r="M85" s="141"/>
      <c r="N85" s="141"/>
      <c r="O85" s="141"/>
      <c r="P85" s="141"/>
      <c r="Q85" s="1"/>
      <c r="R85" s="1"/>
      <c r="S85" s="1"/>
      <c r="T85" s="1"/>
      <c r="U85" s="1"/>
      <c r="V85" s="1"/>
      <c r="W85" s="1"/>
      <c r="X85" s="1"/>
      <c r="Y85" s="1"/>
      <c r="Z85" s="1"/>
    </row>
    <row r="86" spans="1:26" ht="12.75" customHeight="1" x14ac:dyDescent="0.15">
      <c r="B86" s="254"/>
      <c r="C86" s="233" t="s">
        <v>370</v>
      </c>
      <c r="D86" s="19" t="s">
        <v>112</v>
      </c>
      <c r="E86" s="30"/>
      <c r="F86" s="25"/>
      <c r="G86" s="25"/>
      <c r="H86" s="123"/>
      <c r="I86" s="275"/>
      <c r="J86" s="11"/>
      <c r="K86" s="1"/>
      <c r="L86" s="141"/>
      <c r="M86" s="141"/>
      <c r="N86" s="141"/>
      <c r="O86" s="141"/>
      <c r="P86" s="141"/>
      <c r="Q86" s="1"/>
      <c r="R86" s="1"/>
      <c r="S86" s="1"/>
      <c r="T86" s="1"/>
      <c r="U86" s="1"/>
      <c r="V86" s="1"/>
      <c r="W86" s="1"/>
      <c r="X86" s="1"/>
      <c r="Y86" s="1"/>
      <c r="Z86" s="1"/>
    </row>
    <row r="87" spans="1:26" ht="12.75" customHeight="1" x14ac:dyDescent="0.15">
      <c r="B87" s="255"/>
      <c r="C87" s="235"/>
      <c r="D87" s="21"/>
      <c r="E87" s="31"/>
      <c r="F87" s="26"/>
      <c r="G87" s="26"/>
      <c r="H87" s="124"/>
      <c r="I87" s="276"/>
      <c r="J87" s="11"/>
      <c r="K87" s="1"/>
      <c r="L87" s="141"/>
      <c r="M87" s="141"/>
      <c r="N87" s="141"/>
      <c r="O87" s="141"/>
      <c r="P87" s="141"/>
      <c r="Q87" s="1"/>
      <c r="R87" s="1"/>
      <c r="S87" s="1"/>
      <c r="T87" s="1"/>
      <c r="U87" s="1"/>
      <c r="V87" s="1"/>
      <c r="W87" s="1"/>
      <c r="X87" s="1"/>
      <c r="Y87" s="1"/>
      <c r="Z87" s="1"/>
    </row>
    <row r="88" spans="1:26" ht="12.75" customHeight="1" x14ac:dyDescent="0.15">
      <c r="B88" s="308"/>
      <c r="C88" s="284"/>
      <c r="D88" s="284"/>
      <c r="E88" s="284"/>
      <c r="F88" s="284"/>
      <c r="G88" s="284"/>
      <c r="H88" s="284"/>
      <c r="I88" s="309"/>
      <c r="J88" s="11"/>
      <c r="K88" s="1"/>
      <c r="L88" s="141"/>
      <c r="M88" s="141"/>
      <c r="N88" s="141"/>
      <c r="O88" s="141"/>
      <c r="P88" s="141"/>
      <c r="Q88" s="1"/>
      <c r="R88" s="1"/>
      <c r="S88" s="1"/>
      <c r="T88" s="1"/>
      <c r="U88" s="1"/>
      <c r="V88" s="1"/>
      <c r="W88" s="1"/>
      <c r="X88" s="1"/>
      <c r="Y88" s="1"/>
      <c r="Z88" s="1"/>
    </row>
    <row r="89" spans="1:26" ht="12.75" customHeight="1" x14ac:dyDescent="0.15">
      <c r="A89" s="27">
        <v>13</v>
      </c>
      <c r="B89" s="253" t="s">
        <v>113</v>
      </c>
      <c r="C89" s="297" t="s">
        <v>114</v>
      </c>
      <c r="D89" s="298"/>
      <c r="E89" s="5"/>
      <c r="F89" s="18">
        <v>13</v>
      </c>
      <c r="G89" s="18">
        <f>IFERROR(VLOOKUP(E89,AnswerCTBL,2,FALSE),0)</f>
        <v>0</v>
      </c>
      <c r="H89" s="109">
        <f>IFERROR(AVERAGE(G89,G94),0)</f>
        <v>0</v>
      </c>
      <c r="I89" s="274"/>
      <c r="J89" s="11"/>
      <c r="K89" s="1"/>
      <c r="L89" s="141"/>
      <c r="M89" s="141"/>
      <c r="N89" s="141"/>
      <c r="O89" s="141"/>
      <c r="P89" s="141"/>
      <c r="Q89" s="1"/>
      <c r="R89" s="1"/>
      <c r="S89" s="1"/>
      <c r="T89" s="1"/>
      <c r="U89" s="1"/>
      <c r="V89" s="1"/>
      <c r="W89" s="1"/>
      <c r="X89" s="1"/>
      <c r="Y89" s="1"/>
      <c r="Z89" s="1"/>
    </row>
    <row r="90" spans="1:26" ht="12.75" customHeight="1" x14ac:dyDescent="0.15">
      <c r="B90" s="254"/>
      <c r="C90" s="232" t="s">
        <v>370</v>
      </c>
      <c r="D90" s="20" t="s">
        <v>115</v>
      </c>
      <c r="E90" s="29"/>
      <c r="F90" s="24"/>
      <c r="G90" s="24"/>
      <c r="H90" s="125"/>
      <c r="I90" s="275"/>
      <c r="J90" s="11"/>
      <c r="K90" s="1"/>
      <c r="L90" s="141"/>
      <c r="M90" s="141"/>
      <c r="N90" s="141"/>
      <c r="O90" s="141"/>
      <c r="P90" s="141"/>
      <c r="Q90" s="1"/>
      <c r="R90" s="1"/>
      <c r="S90" s="1"/>
      <c r="T90" s="1"/>
      <c r="U90" s="1"/>
      <c r="V90" s="1"/>
      <c r="W90" s="1"/>
      <c r="X90" s="1"/>
      <c r="Y90" s="1"/>
      <c r="Z90" s="1"/>
    </row>
    <row r="91" spans="1:26" ht="12.75" customHeight="1" x14ac:dyDescent="0.15">
      <c r="B91" s="254"/>
      <c r="C91" s="233" t="s">
        <v>370</v>
      </c>
      <c r="D91" s="19" t="s">
        <v>116</v>
      </c>
      <c r="E91" s="30"/>
      <c r="F91" s="25"/>
      <c r="G91" s="25"/>
      <c r="H91" s="123"/>
      <c r="I91" s="275"/>
      <c r="J91" s="11"/>
      <c r="K91" s="1"/>
      <c r="L91" s="141"/>
      <c r="M91" s="141"/>
      <c r="N91" s="141"/>
      <c r="O91" s="141"/>
      <c r="P91" s="141"/>
      <c r="Q91" s="1"/>
      <c r="R91" s="1"/>
      <c r="S91" s="1"/>
      <c r="T91" s="1"/>
      <c r="U91" s="1"/>
      <c r="V91" s="1"/>
      <c r="W91" s="1"/>
      <c r="X91" s="1"/>
      <c r="Y91" s="1"/>
      <c r="Z91" s="1"/>
    </row>
    <row r="92" spans="1:26" ht="12.75" customHeight="1" x14ac:dyDescent="0.15">
      <c r="B92" s="254"/>
      <c r="C92" s="233" t="s">
        <v>370</v>
      </c>
      <c r="D92" s="19" t="s">
        <v>117</v>
      </c>
      <c r="E92" s="30"/>
      <c r="F92" s="25"/>
      <c r="G92" s="25"/>
      <c r="H92" s="123"/>
      <c r="I92" s="275"/>
      <c r="J92" s="11"/>
      <c r="K92" s="1"/>
      <c r="L92" s="141"/>
      <c r="M92" s="141"/>
      <c r="N92" s="141"/>
      <c r="O92" s="141"/>
      <c r="P92" s="141"/>
      <c r="Q92" s="1"/>
      <c r="R92" s="1"/>
      <c r="S92" s="1"/>
      <c r="T92" s="1"/>
      <c r="U92" s="1"/>
      <c r="V92" s="1"/>
      <c r="W92" s="1"/>
      <c r="X92" s="1"/>
      <c r="Y92" s="1"/>
      <c r="Z92" s="1"/>
    </row>
    <row r="93" spans="1:26" ht="12.75" customHeight="1" x14ac:dyDescent="0.15">
      <c r="B93" s="254"/>
      <c r="C93" s="235"/>
      <c r="D93" s="21"/>
      <c r="E93" s="31"/>
      <c r="F93" s="26"/>
      <c r="G93" s="26"/>
      <c r="H93" s="124"/>
      <c r="I93" s="276"/>
      <c r="J93" s="11"/>
      <c r="K93" s="1"/>
      <c r="L93" s="141"/>
      <c r="M93" s="141"/>
      <c r="N93" s="141"/>
      <c r="O93" s="141"/>
      <c r="P93" s="141"/>
      <c r="Q93" s="1"/>
      <c r="R93" s="1"/>
      <c r="S93" s="1"/>
      <c r="T93" s="1"/>
      <c r="U93" s="1"/>
      <c r="V93" s="1"/>
      <c r="W93" s="1"/>
      <c r="X93" s="1"/>
      <c r="Y93" s="1"/>
      <c r="Z93" s="1"/>
    </row>
    <row r="94" spans="1:26" ht="12.75" customHeight="1" x14ac:dyDescent="0.15">
      <c r="A94" s="27">
        <v>14</v>
      </c>
      <c r="B94" s="254"/>
      <c r="C94" s="295" t="s">
        <v>118</v>
      </c>
      <c r="D94" s="296"/>
      <c r="E94" s="22"/>
      <c r="F94" s="18">
        <v>14</v>
      </c>
      <c r="G94" s="18">
        <f>IFERROR(VLOOKUP(E94,AnswerGTBL,2,FALSE),0)</f>
        <v>0</v>
      </c>
      <c r="H94" s="109"/>
      <c r="I94" s="274"/>
      <c r="J94" s="11"/>
      <c r="K94" s="1"/>
      <c r="L94" s="141"/>
      <c r="M94" s="141"/>
      <c r="N94" s="141"/>
      <c r="O94" s="141"/>
      <c r="P94" s="141"/>
      <c r="Q94" s="1"/>
      <c r="R94" s="1"/>
      <c r="S94" s="1"/>
      <c r="T94" s="1"/>
      <c r="U94" s="1"/>
      <c r="V94" s="1"/>
      <c r="W94" s="1"/>
      <c r="X94" s="1"/>
      <c r="Y94" s="1"/>
      <c r="Z94" s="1"/>
    </row>
    <row r="95" spans="1:26" ht="12.75" customHeight="1" x14ac:dyDescent="0.15">
      <c r="B95" s="254"/>
      <c r="C95" s="232" t="s">
        <v>370</v>
      </c>
      <c r="D95" s="20" t="s">
        <v>119</v>
      </c>
      <c r="E95" s="29"/>
      <c r="F95" s="24"/>
      <c r="G95" s="24"/>
      <c r="H95" s="125"/>
      <c r="I95" s="275"/>
      <c r="J95" s="11"/>
      <c r="K95" s="1"/>
      <c r="L95" s="141"/>
      <c r="M95" s="141"/>
      <c r="N95" s="141"/>
      <c r="O95" s="141"/>
      <c r="P95" s="141"/>
      <c r="Q95" s="1"/>
      <c r="R95" s="1"/>
      <c r="S95" s="1"/>
      <c r="T95" s="1"/>
      <c r="U95" s="1"/>
      <c r="V95" s="1"/>
      <c r="W95" s="1"/>
      <c r="X95" s="1"/>
      <c r="Y95" s="1"/>
      <c r="Z95" s="1"/>
    </row>
    <row r="96" spans="1:26" ht="12.75" customHeight="1" x14ac:dyDescent="0.15">
      <c r="B96" s="254"/>
      <c r="C96" s="233" t="s">
        <v>370</v>
      </c>
      <c r="D96" s="19" t="s">
        <v>120</v>
      </c>
      <c r="E96" s="30"/>
      <c r="F96" s="25"/>
      <c r="G96" s="25"/>
      <c r="H96" s="123"/>
      <c r="I96" s="275"/>
      <c r="J96" s="11"/>
      <c r="K96" s="1"/>
      <c r="L96" s="141"/>
      <c r="M96" s="141"/>
      <c r="N96" s="141"/>
      <c r="O96" s="141"/>
      <c r="P96" s="141"/>
      <c r="Q96" s="1"/>
      <c r="R96" s="1"/>
      <c r="S96" s="1"/>
      <c r="T96" s="1"/>
      <c r="U96" s="1"/>
      <c r="V96" s="1"/>
      <c r="W96" s="1"/>
      <c r="X96" s="1"/>
      <c r="Y96" s="1"/>
      <c r="Z96" s="1"/>
    </row>
    <row r="97" spans="1:26" ht="12.75" customHeight="1" x14ac:dyDescent="0.15">
      <c r="B97" s="254"/>
      <c r="C97" s="233" t="s">
        <v>370</v>
      </c>
      <c r="D97" s="19" t="s">
        <v>121</v>
      </c>
      <c r="E97" s="30"/>
      <c r="F97" s="25"/>
      <c r="G97" s="25"/>
      <c r="H97" s="123"/>
      <c r="I97" s="275"/>
      <c r="J97" s="11"/>
      <c r="K97" s="1"/>
      <c r="L97" s="141"/>
      <c r="M97" s="141"/>
      <c r="N97" s="141"/>
      <c r="O97" s="141"/>
      <c r="P97" s="141"/>
      <c r="Q97" s="1"/>
      <c r="R97" s="1"/>
      <c r="S97" s="1"/>
      <c r="T97" s="1"/>
      <c r="U97" s="1"/>
      <c r="V97" s="1"/>
      <c r="W97" s="1"/>
      <c r="X97" s="1"/>
      <c r="Y97" s="1"/>
      <c r="Z97" s="1"/>
    </row>
    <row r="98" spans="1:26" ht="12.75" customHeight="1" x14ac:dyDescent="0.15">
      <c r="B98" s="255"/>
      <c r="C98" s="235"/>
      <c r="D98" s="21"/>
      <c r="E98" s="31"/>
      <c r="F98" s="26"/>
      <c r="G98" s="26"/>
      <c r="H98" s="124"/>
      <c r="I98" s="276"/>
      <c r="J98" s="11"/>
      <c r="K98" s="1"/>
      <c r="L98" s="141"/>
      <c r="M98" s="141"/>
      <c r="N98" s="141"/>
      <c r="O98" s="141"/>
      <c r="P98" s="141"/>
      <c r="Q98" s="1"/>
      <c r="R98" s="1"/>
      <c r="S98" s="1"/>
      <c r="T98" s="1"/>
      <c r="U98" s="1"/>
      <c r="V98" s="1"/>
      <c r="W98" s="1"/>
      <c r="X98" s="1"/>
      <c r="Y98" s="1"/>
      <c r="Z98" s="1"/>
    </row>
    <row r="99" spans="1:26" ht="12.75" customHeight="1" x14ac:dyDescent="0.15">
      <c r="B99" s="268" t="s">
        <v>122</v>
      </c>
      <c r="C99" s="269"/>
      <c r="D99" s="270"/>
      <c r="E99" s="75" t="s">
        <v>371</v>
      </c>
      <c r="F99" s="75"/>
      <c r="G99" s="75"/>
      <c r="H99" s="126"/>
      <c r="I99" s="74" t="s">
        <v>60</v>
      </c>
      <c r="J99" s="74" t="s">
        <v>368</v>
      </c>
      <c r="K99" s="1"/>
      <c r="L99" s="141"/>
      <c r="M99" s="141"/>
      <c r="N99" s="141"/>
      <c r="O99" s="141"/>
      <c r="P99" s="141"/>
      <c r="Q99" s="1"/>
      <c r="R99" s="1"/>
      <c r="S99" s="1"/>
      <c r="T99" s="1"/>
      <c r="U99" s="1"/>
      <c r="V99" s="1"/>
      <c r="W99" s="1"/>
      <c r="X99" s="1"/>
      <c r="Y99" s="1"/>
      <c r="Z99" s="1"/>
    </row>
    <row r="100" spans="1:26" ht="12.75" customHeight="1" x14ac:dyDescent="0.15">
      <c r="A100" s="27">
        <v>15</v>
      </c>
      <c r="B100" s="253" t="s">
        <v>123</v>
      </c>
      <c r="C100" s="297" t="s">
        <v>333</v>
      </c>
      <c r="D100" s="298"/>
      <c r="E100" s="5"/>
      <c r="F100" s="18">
        <v>15</v>
      </c>
      <c r="G100" s="18">
        <f>IFERROR(VLOOKUP(E100,AnswerDTBL,2,FALSE),0)</f>
        <v>0</v>
      </c>
      <c r="H100" s="109">
        <f>IFERROR(AVERAGE(G100,G105),0)</f>
        <v>0</v>
      </c>
      <c r="I100" s="274"/>
      <c r="J100" s="247">
        <f>SUM(H100,H111,H124)</f>
        <v>0</v>
      </c>
      <c r="K100" s="1"/>
      <c r="L100" s="141"/>
      <c r="M100" s="141"/>
      <c r="N100" s="141"/>
      <c r="O100" s="141"/>
      <c r="P100" s="141"/>
      <c r="Q100" s="1"/>
      <c r="R100" s="1"/>
      <c r="S100" s="1"/>
      <c r="T100" s="1"/>
      <c r="U100" s="1"/>
      <c r="V100" s="1"/>
      <c r="W100" s="1"/>
      <c r="X100" s="1"/>
      <c r="Y100" s="1"/>
      <c r="Z100" s="1"/>
    </row>
    <row r="101" spans="1:26" ht="12.75" customHeight="1" x14ac:dyDescent="0.15">
      <c r="B101" s="254"/>
      <c r="C101" s="232" t="s">
        <v>370</v>
      </c>
      <c r="D101" s="20" t="s">
        <v>124</v>
      </c>
      <c r="E101" s="29"/>
      <c r="F101" s="24"/>
      <c r="G101" s="24"/>
      <c r="H101" s="125"/>
      <c r="I101" s="275"/>
      <c r="J101" s="248"/>
      <c r="K101" s="1"/>
      <c r="L101" s="141"/>
      <c r="M101" s="141"/>
      <c r="N101" s="141"/>
      <c r="O101" s="141"/>
      <c r="P101" s="141"/>
      <c r="Q101" s="1"/>
      <c r="R101" s="1"/>
      <c r="S101" s="1"/>
      <c r="T101" s="1"/>
      <c r="U101" s="1"/>
      <c r="V101" s="1"/>
      <c r="W101" s="1"/>
      <c r="X101" s="1"/>
      <c r="Y101" s="1"/>
      <c r="Z101" s="1"/>
    </row>
    <row r="102" spans="1:26" ht="12.75" customHeight="1" x14ac:dyDescent="0.15">
      <c r="B102" s="254"/>
      <c r="C102" s="233" t="s">
        <v>370</v>
      </c>
      <c r="D102" s="19" t="s">
        <v>125</v>
      </c>
      <c r="E102" s="30"/>
      <c r="F102" s="25"/>
      <c r="G102" s="25"/>
      <c r="H102" s="123"/>
      <c r="I102" s="275"/>
      <c r="J102" s="248"/>
      <c r="K102" s="1"/>
      <c r="L102" s="141"/>
      <c r="M102" s="141"/>
      <c r="N102" s="141"/>
      <c r="O102" s="141"/>
      <c r="P102" s="141"/>
      <c r="Q102" s="1"/>
      <c r="R102" s="1"/>
      <c r="S102" s="1"/>
      <c r="T102" s="1"/>
      <c r="U102" s="1"/>
      <c r="V102" s="1"/>
      <c r="W102" s="1"/>
      <c r="X102" s="1"/>
      <c r="Y102" s="1"/>
      <c r="Z102" s="1"/>
    </row>
    <row r="103" spans="1:26" ht="12.75" customHeight="1" x14ac:dyDescent="0.15">
      <c r="B103" s="254"/>
      <c r="C103" s="233" t="s">
        <v>370</v>
      </c>
      <c r="D103" s="19" t="s">
        <v>126</v>
      </c>
      <c r="E103" s="30"/>
      <c r="F103" s="25"/>
      <c r="G103" s="25"/>
      <c r="H103" s="123"/>
      <c r="I103" s="275"/>
      <c r="J103" s="248"/>
      <c r="K103" s="1"/>
      <c r="L103" s="141"/>
      <c r="M103" s="141"/>
      <c r="N103" s="141"/>
      <c r="O103" s="141"/>
      <c r="P103" s="141"/>
      <c r="Q103" s="1"/>
      <c r="R103" s="1"/>
      <c r="S103" s="1"/>
      <c r="T103" s="1"/>
      <c r="U103" s="1"/>
      <c r="V103" s="1"/>
      <c r="W103" s="1"/>
      <c r="X103" s="1"/>
      <c r="Y103" s="1"/>
      <c r="Z103" s="1"/>
    </row>
    <row r="104" spans="1:26" ht="12.75" customHeight="1" x14ac:dyDescent="0.15">
      <c r="B104" s="254"/>
      <c r="C104" s="235"/>
      <c r="D104" s="21"/>
      <c r="E104" s="31"/>
      <c r="F104" s="26"/>
      <c r="G104" s="26"/>
      <c r="H104" s="124"/>
      <c r="I104" s="276"/>
      <c r="J104" s="249"/>
      <c r="K104" s="1"/>
      <c r="L104" s="141"/>
      <c r="M104" s="141"/>
      <c r="N104" s="141"/>
      <c r="O104" s="141"/>
      <c r="P104" s="141"/>
      <c r="Q104" s="1"/>
      <c r="R104" s="1"/>
      <c r="S104" s="1"/>
      <c r="T104" s="1"/>
      <c r="U104" s="1"/>
      <c r="V104" s="1"/>
      <c r="W104" s="1"/>
      <c r="X104" s="1"/>
      <c r="Y104" s="1"/>
      <c r="Z104" s="1"/>
    </row>
    <row r="105" spans="1:26" ht="12.75" customHeight="1" x14ac:dyDescent="0.15">
      <c r="A105" s="27">
        <v>16</v>
      </c>
      <c r="B105" s="254"/>
      <c r="C105" s="295" t="s">
        <v>411</v>
      </c>
      <c r="D105" s="296"/>
      <c r="E105" s="22"/>
      <c r="F105" s="18">
        <v>16</v>
      </c>
      <c r="G105" s="18">
        <f>IFERROR(VLOOKUP(E105,AnswerCTBL,2,FALSE),0)</f>
        <v>0</v>
      </c>
      <c r="H105" s="109"/>
      <c r="I105" s="274"/>
      <c r="J105" s="11"/>
      <c r="K105" s="1"/>
      <c r="L105" s="141"/>
      <c r="M105" s="141"/>
      <c r="N105" s="141"/>
      <c r="O105" s="141"/>
      <c r="P105" s="141"/>
      <c r="Q105" s="1"/>
      <c r="R105" s="1"/>
      <c r="S105" s="1"/>
      <c r="T105" s="1"/>
      <c r="U105" s="1"/>
      <c r="V105" s="1"/>
      <c r="W105" s="1"/>
      <c r="X105" s="1"/>
      <c r="Y105" s="1"/>
      <c r="Z105" s="1"/>
    </row>
    <row r="106" spans="1:26" ht="12.75" customHeight="1" x14ac:dyDescent="0.15">
      <c r="B106" s="254"/>
      <c r="C106" s="232" t="s">
        <v>370</v>
      </c>
      <c r="D106" s="20" t="s">
        <v>127</v>
      </c>
      <c r="E106" s="29"/>
      <c r="F106" s="24"/>
      <c r="G106" s="24"/>
      <c r="H106" s="125"/>
      <c r="I106" s="275"/>
      <c r="J106" s="11"/>
      <c r="K106" s="1"/>
      <c r="L106" s="141"/>
      <c r="M106" s="141"/>
      <c r="N106" s="141"/>
      <c r="O106" s="141"/>
      <c r="P106" s="141"/>
      <c r="Q106" s="1"/>
      <c r="R106" s="1"/>
      <c r="S106" s="1"/>
      <c r="T106" s="1"/>
      <c r="U106" s="1"/>
      <c r="V106" s="1"/>
      <c r="W106" s="1"/>
      <c r="X106" s="1"/>
      <c r="Y106" s="1"/>
      <c r="Z106" s="1"/>
    </row>
    <row r="107" spans="1:26" ht="12.75" customHeight="1" x14ac:dyDescent="0.15">
      <c r="B107" s="254"/>
      <c r="C107" s="233" t="s">
        <v>370</v>
      </c>
      <c r="D107" s="19" t="s">
        <v>128</v>
      </c>
      <c r="E107" s="30"/>
      <c r="F107" s="25"/>
      <c r="G107" s="25"/>
      <c r="H107" s="123"/>
      <c r="I107" s="275"/>
      <c r="J107" s="11"/>
      <c r="K107" s="1"/>
      <c r="L107" s="141"/>
      <c r="M107" s="141"/>
      <c r="N107" s="141"/>
      <c r="O107" s="141"/>
      <c r="P107" s="141"/>
      <c r="Q107" s="1"/>
      <c r="R107" s="1"/>
      <c r="S107" s="1"/>
      <c r="T107" s="1"/>
      <c r="U107" s="1"/>
      <c r="V107" s="1"/>
      <c r="W107" s="1"/>
      <c r="X107" s="1"/>
      <c r="Y107" s="1"/>
      <c r="Z107" s="1"/>
    </row>
    <row r="108" spans="1:26" ht="12.75" customHeight="1" x14ac:dyDescent="0.15">
      <c r="B108" s="254"/>
      <c r="C108" s="233" t="s">
        <v>370</v>
      </c>
      <c r="D108" s="19" t="s">
        <v>129</v>
      </c>
      <c r="E108" s="30"/>
      <c r="F108" s="25"/>
      <c r="G108" s="25"/>
      <c r="H108" s="123"/>
      <c r="I108" s="275"/>
      <c r="J108" s="11"/>
      <c r="K108" s="1"/>
      <c r="L108" s="141"/>
      <c r="M108" s="141"/>
      <c r="N108" s="141"/>
      <c r="O108" s="141"/>
      <c r="P108" s="141"/>
      <c r="Q108" s="1"/>
      <c r="R108" s="1"/>
      <c r="S108" s="1"/>
      <c r="T108" s="1"/>
      <c r="U108" s="1"/>
      <c r="V108" s="1"/>
      <c r="W108" s="1"/>
      <c r="X108" s="1"/>
      <c r="Y108" s="1"/>
      <c r="Z108" s="1"/>
    </row>
    <row r="109" spans="1:26" ht="12.75" customHeight="1" x14ac:dyDescent="0.15">
      <c r="B109" s="255"/>
      <c r="C109" s="235"/>
      <c r="D109" s="21"/>
      <c r="E109" s="31"/>
      <c r="F109" s="26"/>
      <c r="G109" s="26"/>
      <c r="H109" s="124"/>
      <c r="I109" s="276"/>
      <c r="J109" s="11"/>
      <c r="K109" s="1"/>
      <c r="L109" s="141"/>
      <c r="M109" s="141"/>
      <c r="N109" s="141"/>
      <c r="O109" s="141"/>
      <c r="P109" s="141"/>
      <c r="Q109" s="1"/>
      <c r="R109" s="1"/>
      <c r="S109" s="1"/>
      <c r="T109" s="1"/>
      <c r="U109" s="1"/>
      <c r="V109" s="1"/>
      <c r="W109" s="1"/>
      <c r="X109" s="1"/>
      <c r="Y109" s="1"/>
      <c r="Z109" s="1"/>
    </row>
    <row r="110" spans="1:26" ht="12.75" customHeight="1" x14ac:dyDescent="0.15">
      <c r="B110" s="308"/>
      <c r="C110" s="284"/>
      <c r="D110" s="284"/>
      <c r="E110" s="284"/>
      <c r="F110" s="284"/>
      <c r="G110" s="284"/>
      <c r="H110" s="284"/>
      <c r="I110" s="309"/>
      <c r="J110" s="11"/>
      <c r="K110" s="1"/>
      <c r="L110" s="141"/>
      <c r="M110" s="141"/>
      <c r="N110" s="141"/>
      <c r="O110" s="141"/>
      <c r="P110" s="141"/>
      <c r="Q110" s="1"/>
      <c r="R110" s="1"/>
      <c r="S110" s="1"/>
      <c r="T110" s="1"/>
      <c r="U110" s="1"/>
      <c r="V110" s="1"/>
      <c r="W110" s="1"/>
      <c r="X110" s="1"/>
      <c r="Y110" s="1"/>
      <c r="Z110" s="1"/>
    </row>
    <row r="111" spans="1:26" ht="12.75" customHeight="1" x14ac:dyDescent="0.15">
      <c r="A111" s="27">
        <v>17</v>
      </c>
      <c r="B111" s="253" t="s">
        <v>130</v>
      </c>
      <c r="C111" s="297" t="s">
        <v>412</v>
      </c>
      <c r="D111" s="298"/>
      <c r="E111" s="5"/>
      <c r="F111" s="18">
        <v>17</v>
      </c>
      <c r="G111" s="18">
        <f>IFERROR(VLOOKUP(E111,AnswerCTBL,2,FALSE),0)</f>
        <v>0</v>
      </c>
      <c r="H111" s="109">
        <f>IFERROR(AVERAGE(G111,G118),0)</f>
        <v>0</v>
      </c>
      <c r="I111" s="274"/>
      <c r="J111" s="11"/>
      <c r="K111" s="1"/>
      <c r="L111" s="141"/>
      <c r="M111" s="141"/>
      <c r="N111" s="141"/>
      <c r="O111" s="141"/>
      <c r="P111" s="141"/>
      <c r="Q111" s="1"/>
      <c r="R111" s="1"/>
      <c r="S111" s="1"/>
      <c r="T111" s="1"/>
      <c r="U111" s="1"/>
      <c r="V111" s="1"/>
      <c r="W111" s="1"/>
      <c r="X111" s="1"/>
      <c r="Y111" s="1"/>
      <c r="Z111" s="1"/>
    </row>
    <row r="112" spans="1:26" ht="12.75" customHeight="1" x14ac:dyDescent="0.15">
      <c r="B112" s="254"/>
      <c r="C112" s="232" t="s">
        <v>370</v>
      </c>
      <c r="D112" s="20" t="s">
        <v>131</v>
      </c>
      <c r="E112" s="29"/>
      <c r="F112" s="24"/>
      <c r="G112" s="24"/>
      <c r="H112" s="125"/>
      <c r="I112" s="275"/>
      <c r="J112" s="11"/>
      <c r="K112" s="1"/>
      <c r="L112" s="141"/>
      <c r="M112" s="141"/>
      <c r="N112" s="141"/>
      <c r="O112" s="141"/>
      <c r="P112" s="141"/>
      <c r="Q112" s="1"/>
      <c r="R112" s="1"/>
      <c r="S112" s="1"/>
      <c r="T112" s="1"/>
      <c r="U112" s="1"/>
      <c r="V112" s="1"/>
      <c r="W112" s="1"/>
      <c r="X112" s="1"/>
      <c r="Y112" s="1"/>
      <c r="Z112" s="1"/>
    </row>
    <row r="113" spans="1:26" ht="26" x14ac:dyDescent="0.15">
      <c r="B113" s="254"/>
      <c r="C113" s="233" t="s">
        <v>370</v>
      </c>
      <c r="D113" s="19" t="s">
        <v>132</v>
      </c>
      <c r="E113" s="30"/>
      <c r="F113" s="25"/>
      <c r="G113" s="25"/>
      <c r="H113" s="123"/>
      <c r="I113" s="275"/>
      <c r="J113" s="11"/>
      <c r="K113" s="1"/>
      <c r="L113" s="141"/>
      <c r="M113" s="141"/>
      <c r="N113" s="141"/>
      <c r="O113" s="141"/>
      <c r="P113" s="141"/>
      <c r="Q113" s="1"/>
      <c r="R113" s="1"/>
      <c r="S113" s="1"/>
      <c r="T113" s="1"/>
      <c r="U113" s="1"/>
      <c r="V113" s="1"/>
      <c r="W113" s="1"/>
      <c r="X113" s="1"/>
      <c r="Y113" s="1"/>
      <c r="Z113" s="1"/>
    </row>
    <row r="114" spans="1:26" ht="26" x14ac:dyDescent="0.15">
      <c r="B114" s="254"/>
      <c r="C114" s="233" t="s">
        <v>370</v>
      </c>
      <c r="D114" s="19" t="s">
        <v>133</v>
      </c>
      <c r="E114" s="30"/>
      <c r="F114" s="25"/>
      <c r="G114" s="25"/>
      <c r="H114" s="123"/>
      <c r="I114" s="275"/>
      <c r="J114" s="11"/>
      <c r="K114" s="1"/>
      <c r="L114" s="141"/>
      <c r="M114" s="141"/>
      <c r="N114" s="141"/>
      <c r="O114" s="141"/>
      <c r="P114" s="141"/>
      <c r="Q114" s="1"/>
      <c r="R114" s="1"/>
      <c r="S114" s="1"/>
      <c r="T114" s="1"/>
      <c r="U114" s="1"/>
      <c r="V114" s="1"/>
      <c r="W114" s="1"/>
      <c r="X114" s="1"/>
      <c r="Y114" s="1"/>
      <c r="Z114" s="1"/>
    </row>
    <row r="115" spans="1:26" x14ac:dyDescent="0.15">
      <c r="B115" s="254"/>
      <c r="C115" s="233" t="s">
        <v>370</v>
      </c>
      <c r="D115" s="19" t="s">
        <v>134</v>
      </c>
      <c r="E115" s="30"/>
      <c r="F115" s="25"/>
      <c r="G115" s="25"/>
      <c r="H115" s="123"/>
      <c r="I115" s="275"/>
      <c r="J115" s="11"/>
      <c r="K115" s="1"/>
      <c r="L115" s="141"/>
      <c r="M115" s="141"/>
      <c r="N115" s="141"/>
      <c r="O115" s="141"/>
      <c r="P115" s="141"/>
      <c r="Q115" s="1"/>
      <c r="R115" s="1"/>
      <c r="S115" s="1"/>
      <c r="T115" s="1"/>
      <c r="U115" s="1"/>
      <c r="V115" s="1"/>
      <c r="W115" s="1"/>
      <c r="X115" s="1"/>
      <c r="Y115" s="1"/>
      <c r="Z115" s="1"/>
    </row>
    <row r="116" spans="1:26" x14ac:dyDescent="0.15">
      <c r="B116" s="254"/>
      <c r="C116" s="233" t="s">
        <v>370</v>
      </c>
      <c r="D116" s="19" t="s">
        <v>135</v>
      </c>
      <c r="E116" s="30"/>
      <c r="F116" s="25"/>
      <c r="G116" s="25"/>
      <c r="H116" s="123"/>
      <c r="I116" s="275"/>
      <c r="J116" s="11"/>
      <c r="K116" s="1"/>
      <c r="L116" s="141"/>
      <c r="M116" s="141"/>
      <c r="N116" s="141"/>
      <c r="O116" s="141"/>
      <c r="P116" s="141"/>
      <c r="Q116" s="1"/>
      <c r="R116" s="1"/>
      <c r="S116" s="1"/>
      <c r="T116" s="1"/>
      <c r="U116" s="1"/>
      <c r="V116" s="1"/>
      <c r="W116" s="1"/>
      <c r="X116" s="1"/>
      <c r="Y116" s="1"/>
      <c r="Z116" s="1"/>
    </row>
    <row r="117" spans="1:26" ht="12.75" customHeight="1" x14ac:dyDescent="0.15">
      <c r="B117" s="254"/>
      <c r="C117" s="235"/>
      <c r="D117" s="21"/>
      <c r="E117" s="31"/>
      <c r="F117" s="26"/>
      <c r="G117" s="26"/>
      <c r="H117" s="124"/>
      <c r="I117" s="276"/>
      <c r="J117" s="11"/>
      <c r="K117" s="1"/>
      <c r="L117" s="141"/>
      <c r="M117" s="141"/>
      <c r="N117" s="141"/>
      <c r="O117" s="141"/>
      <c r="P117" s="141"/>
      <c r="Q117" s="1"/>
      <c r="R117" s="1"/>
      <c r="S117" s="1"/>
      <c r="T117" s="1"/>
      <c r="U117" s="1"/>
      <c r="V117" s="1"/>
      <c r="W117" s="1"/>
      <c r="X117" s="1"/>
      <c r="Y117" s="1"/>
      <c r="Z117" s="1"/>
    </row>
    <row r="118" spans="1:26" ht="12.75" customHeight="1" x14ac:dyDescent="0.15">
      <c r="A118" s="27">
        <v>18</v>
      </c>
      <c r="B118" s="254"/>
      <c r="C118" s="295" t="s">
        <v>334</v>
      </c>
      <c r="D118" s="296"/>
      <c r="E118" s="22"/>
      <c r="F118" s="18">
        <v>18</v>
      </c>
      <c r="G118" s="18">
        <f>IFERROR(VLOOKUP(E118,AnswerCTBL,2,FALSE),0)</f>
        <v>0</v>
      </c>
      <c r="H118" s="109"/>
      <c r="I118" s="274"/>
      <c r="J118" s="11"/>
      <c r="K118" s="1"/>
      <c r="L118" s="141"/>
      <c r="M118" s="141"/>
      <c r="N118" s="141"/>
      <c r="O118" s="141"/>
      <c r="P118" s="141"/>
      <c r="Q118" s="1"/>
      <c r="R118" s="1"/>
      <c r="S118" s="1"/>
      <c r="T118" s="1"/>
      <c r="U118" s="1"/>
      <c r="V118" s="1"/>
      <c r="W118" s="1"/>
      <c r="X118" s="1"/>
      <c r="Y118" s="1"/>
      <c r="Z118" s="1"/>
    </row>
    <row r="119" spans="1:26" ht="12.75" customHeight="1" x14ac:dyDescent="0.15">
      <c r="B119" s="254"/>
      <c r="C119" s="232" t="s">
        <v>370</v>
      </c>
      <c r="D119" s="20" t="s">
        <v>136</v>
      </c>
      <c r="E119" s="29"/>
      <c r="F119" s="24"/>
      <c r="G119" s="24"/>
      <c r="H119" s="125"/>
      <c r="I119" s="275"/>
      <c r="J119" s="11"/>
      <c r="K119" s="1"/>
      <c r="L119" s="141"/>
      <c r="M119" s="141"/>
      <c r="N119" s="141"/>
      <c r="O119" s="141"/>
      <c r="P119" s="141"/>
      <c r="Q119" s="1"/>
      <c r="R119" s="1"/>
      <c r="S119" s="1"/>
      <c r="T119" s="1"/>
      <c r="U119" s="1"/>
      <c r="V119" s="1"/>
      <c r="W119" s="1"/>
      <c r="X119" s="1"/>
      <c r="Y119" s="1"/>
      <c r="Z119" s="1"/>
    </row>
    <row r="120" spans="1:26" ht="12.75" customHeight="1" x14ac:dyDescent="0.15">
      <c r="B120" s="254"/>
      <c r="C120" s="233" t="s">
        <v>370</v>
      </c>
      <c r="D120" s="19" t="s">
        <v>137</v>
      </c>
      <c r="E120" s="30"/>
      <c r="F120" s="25"/>
      <c r="G120" s="25"/>
      <c r="H120" s="123"/>
      <c r="I120" s="275"/>
      <c r="J120" s="11"/>
      <c r="K120" s="1"/>
      <c r="L120" s="141"/>
      <c r="M120" s="141"/>
      <c r="N120" s="141"/>
      <c r="O120" s="141"/>
      <c r="P120" s="141"/>
      <c r="Q120" s="1"/>
      <c r="R120" s="1"/>
      <c r="S120" s="1"/>
      <c r="T120" s="1"/>
      <c r="U120" s="1"/>
      <c r="V120" s="1"/>
      <c r="W120" s="1"/>
      <c r="X120" s="1"/>
      <c r="Y120" s="1"/>
      <c r="Z120" s="1"/>
    </row>
    <row r="121" spans="1:26" ht="12.75" customHeight="1" x14ac:dyDescent="0.15">
      <c r="B121" s="254"/>
      <c r="C121" s="233" t="s">
        <v>370</v>
      </c>
      <c r="D121" s="19" t="s">
        <v>138</v>
      </c>
      <c r="E121" s="30"/>
      <c r="F121" s="25"/>
      <c r="G121" s="25"/>
      <c r="H121" s="123"/>
      <c r="I121" s="275"/>
      <c r="J121" s="11"/>
      <c r="K121" s="1"/>
      <c r="L121" s="141"/>
      <c r="M121" s="141"/>
      <c r="N121" s="141"/>
      <c r="O121" s="141"/>
      <c r="P121" s="141"/>
      <c r="Q121" s="1"/>
      <c r="R121" s="1"/>
      <c r="S121" s="1"/>
      <c r="T121" s="1"/>
      <c r="U121" s="1"/>
      <c r="V121" s="1"/>
      <c r="W121" s="1"/>
      <c r="X121" s="1"/>
      <c r="Y121" s="1"/>
      <c r="Z121" s="1"/>
    </row>
    <row r="122" spans="1:26" ht="12.75" customHeight="1" x14ac:dyDescent="0.15">
      <c r="B122" s="255"/>
      <c r="C122" s="235"/>
      <c r="D122" s="21"/>
      <c r="E122" s="31"/>
      <c r="F122" s="26"/>
      <c r="G122" s="26"/>
      <c r="H122" s="124"/>
      <c r="I122" s="276"/>
      <c r="J122" s="11"/>
      <c r="K122" s="1"/>
      <c r="L122" s="141"/>
      <c r="M122" s="141"/>
      <c r="N122" s="141"/>
      <c r="O122" s="141"/>
      <c r="P122" s="141"/>
      <c r="Q122" s="1"/>
      <c r="R122" s="1"/>
      <c r="S122" s="1"/>
      <c r="T122" s="1"/>
      <c r="U122" s="1"/>
      <c r="V122" s="1"/>
      <c r="W122" s="1"/>
      <c r="X122" s="1"/>
      <c r="Y122" s="1"/>
      <c r="Z122" s="1"/>
    </row>
    <row r="123" spans="1:26" ht="12.75" customHeight="1" x14ac:dyDescent="0.15">
      <c r="B123" s="308"/>
      <c r="C123" s="284"/>
      <c r="D123" s="284"/>
      <c r="E123" s="284"/>
      <c r="F123" s="284"/>
      <c r="G123" s="284"/>
      <c r="H123" s="284"/>
      <c r="I123" s="309"/>
      <c r="J123" s="11"/>
      <c r="K123" s="1"/>
      <c r="L123" s="141"/>
      <c r="M123" s="141"/>
      <c r="N123" s="141"/>
      <c r="O123" s="141"/>
      <c r="P123" s="141"/>
      <c r="Q123" s="1"/>
      <c r="R123" s="1"/>
      <c r="S123" s="1"/>
      <c r="T123" s="1"/>
      <c r="U123" s="1"/>
      <c r="V123" s="1"/>
      <c r="W123" s="1"/>
      <c r="X123" s="1"/>
      <c r="Y123" s="1"/>
      <c r="Z123" s="1"/>
    </row>
    <row r="124" spans="1:26" ht="12.75" customHeight="1" x14ac:dyDescent="0.15">
      <c r="A124" s="27">
        <v>19</v>
      </c>
      <c r="B124" s="253" t="s">
        <v>139</v>
      </c>
      <c r="C124" s="297" t="s">
        <v>140</v>
      </c>
      <c r="D124" s="298"/>
      <c r="E124" s="5"/>
      <c r="F124" s="18">
        <v>19</v>
      </c>
      <c r="G124" s="18">
        <f>IFERROR(VLOOKUP(E124,AnswerFTBL,2,FALSE),0)</f>
        <v>0</v>
      </c>
      <c r="H124" s="109">
        <f>IFERROR(AVERAGE(G124,G130),0)</f>
        <v>0</v>
      </c>
      <c r="I124" s="274"/>
      <c r="J124" s="11"/>
      <c r="K124" s="1"/>
      <c r="L124" s="141"/>
      <c r="M124" s="141"/>
      <c r="N124" s="141"/>
      <c r="O124" s="141"/>
      <c r="P124" s="141"/>
      <c r="Q124" s="1"/>
      <c r="R124" s="1"/>
      <c r="S124" s="1"/>
      <c r="T124" s="1"/>
      <c r="U124" s="1"/>
      <c r="V124" s="1"/>
      <c r="W124" s="1"/>
      <c r="X124" s="1"/>
      <c r="Y124" s="1"/>
      <c r="Z124" s="1"/>
    </row>
    <row r="125" spans="1:26" ht="12.75" customHeight="1" x14ac:dyDescent="0.15">
      <c r="B125" s="254"/>
      <c r="C125" s="232" t="s">
        <v>370</v>
      </c>
      <c r="D125" s="20" t="s">
        <v>141</v>
      </c>
      <c r="E125" s="29"/>
      <c r="F125" s="24"/>
      <c r="G125" s="24"/>
      <c r="H125" s="125"/>
      <c r="I125" s="275"/>
      <c r="J125" s="11"/>
      <c r="K125" s="1"/>
      <c r="L125" s="141"/>
      <c r="M125" s="141"/>
      <c r="N125" s="141"/>
      <c r="O125" s="141"/>
      <c r="P125" s="141"/>
      <c r="Q125" s="1"/>
      <c r="R125" s="1"/>
      <c r="S125" s="1"/>
      <c r="T125" s="1"/>
      <c r="U125" s="1"/>
      <c r="V125" s="1"/>
      <c r="W125" s="1"/>
      <c r="X125" s="1"/>
      <c r="Y125" s="1"/>
      <c r="Z125" s="1"/>
    </row>
    <row r="126" spans="1:26" ht="12.75" customHeight="1" x14ac:dyDescent="0.15">
      <c r="B126" s="254"/>
      <c r="C126" s="233" t="s">
        <v>370</v>
      </c>
      <c r="D126" s="19" t="s">
        <v>142</v>
      </c>
      <c r="E126" s="30"/>
      <c r="F126" s="25"/>
      <c r="G126" s="25"/>
      <c r="H126" s="123"/>
      <c r="I126" s="275"/>
      <c r="J126" s="11"/>
      <c r="K126" s="1"/>
      <c r="L126" s="141"/>
      <c r="M126" s="141"/>
      <c r="N126" s="141"/>
      <c r="O126" s="141"/>
      <c r="P126" s="141"/>
      <c r="Q126" s="1"/>
      <c r="R126" s="1"/>
      <c r="S126" s="1"/>
      <c r="T126" s="1"/>
      <c r="U126" s="1"/>
      <c r="V126" s="1"/>
      <c r="W126" s="1"/>
      <c r="X126" s="1"/>
      <c r="Y126" s="1"/>
      <c r="Z126" s="1"/>
    </row>
    <row r="127" spans="1:26" ht="12.75" customHeight="1" x14ac:dyDescent="0.15">
      <c r="B127" s="254"/>
      <c r="C127" s="233" t="s">
        <v>370</v>
      </c>
      <c r="D127" s="19" t="s">
        <v>143</v>
      </c>
      <c r="E127" s="30"/>
      <c r="F127" s="25"/>
      <c r="G127" s="25"/>
      <c r="H127" s="123"/>
      <c r="I127" s="275"/>
      <c r="J127" s="11"/>
      <c r="K127" s="1"/>
      <c r="L127" s="141"/>
      <c r="M127" s="141"/>
      <c r="N127" s="141"/>
      <c r="O127" s="141"/>
      <c r="P127" s="141"/>
      <c r="Q127" s="1"/>
      <c r="R127" s="1"/>
      <c r="S127" s="1"/>
      <c r="T127" s="1"/>
      <c r="U127" s="1"/>
      <c r="V127" s="1"/>
      <c r="W127" s="1"/>
      <c r="X127" s="1"/>
      <c r="Y127" s="1"/>
      <c r="Z127" s="1"/>
    </row>
    <row r="128" spans="1:26" ht="12.75" customHeight="1" x14ac:dyDescent="0.15">
      <c r="B128" s="254"/>
      <c r="C128" s="233" t="s">
        <v>370</v>
      </c>
      <c r="D128" s="19" t="s">
        <v>144</v>
      </c>
      <c r="E128" s="30"/>
      <c r="F128" s="25"/>
      <c r="G128" s="25"/>
      <c r="H128" s="123"/>
      <c r="I128" s="275"/>
      <c r="J128" s="11"/>
      <c r="K128" s="1"/>
      <c r="L128" s="141"/>
      <c r="M128" s="141"/>
      <c r="N128" s="141"/>
      <c r="O128" s="141"/>
      <c r="P128" s="141"/>
      <c r="Q128" s="1"/>
      <c r="R128" s="1"/>
      <c r="S128" s="1"/>
      <c r="T128" s="1"/>
      <c r="U128" s="1"/>
      <c r="V128" s="1"/>
      <c r="W128" s="1"/>
      <c r="X128" s="1"/>
      <c r="Y128" s="1"/>
      <c r="Z128" s="1"/>
    </row>
    <row r="129" spans="1:26" ht="12.75" customHeight="1" x14ac:dyDescent="0.15">
      <c r="B129" s="254"/>
      <c r="C129" s="235"/>
      <c r="D129" s="21"/>
      <c r="E129" s="31"/>
      <c r="F129" s="26"/>
      <c r="G129" s="26"/>
      <c r="H129" s="124"/>
      <c r="I129" s="276"/>
      <c r="J129" s="11"/>
      <c r="K129" s="1"/>
      <c r="L129" s="141"/>
      <c r="M129" s="141"/>
      <c r="N129" s="141"/>
      <c r="O129" s="141"/>
      <c r="P129" s="141"/>
      <c r="Q129" s="1"/>
      <c r="R129" s="1"/>
      <c r="S129" s="1"/>
      <c r="T129" s="1"/>
      <c r="U129" s="1"/>
      <c r="V129" s="1"/>
      <c r="W129" s="1"/>
      <c r="X129" s="1"/>
      <c r="Y129" s="1"/>
      <c r="Z129" s="1"/>
    </row>
    <row r="130" spans="1:26" ht="12.75" customHeight="1" x14ac:dyDescent="0.15">
      <c r="A130" s="27">
        <v>20</v>
      </c>
      <c r="B130" s="254"/>
      <c r="C130" s="295" t="s">
        <v>335</v>
      </c>
      <c r="D130" s="296"/>
      <c r="E130" s="22"/>
      <c r="F130" s="18">
        <v>20</v>
      </c>
      <c r="G130" s="18">
        <f>IFERROR(VLOOKUP(E130,AnswerDTBL,2,FALSE),0)</f>
        <v>0</v>
      </c>
      <c r="H130" s="109"/>
      <c r="I130" s="274"/>
      <c r="J130" s="11"/>
      <c r="K130" s="1"/>
      <c r="L130" s="141"/>
      <c r="M130" s="141"/>
      <c r="N130" s="141"/>
      <c r="O130" s="141"/>
      <c r="P130" s="141"/>
      <c r="Q130" s="1"/>
      <c r="R130" s="1"/>
      <c r="S130" s="1"/>
      <c r="T130" s="1"/>
      <c r="U130" s="1"/>
      <c r="V130" s="1"/>
      <c r="W130" s="1"/>
      <c r="X130" s="1"/>
      <c r="Y130" s="1"/>
      <c r="Z130" s="1"/>
    </row>
    <row r="131" spans="1:26" ht="12.75" customHeight="1" x14ac:dyDescent="0.15">
      <c r="B131" s="254"/>
      <c r="C131" s="232" t="s">
        <v>370</v>
      </c>
      <c r="D131" s="20" t="s">
        <v>145</v>
      </c>
      <c r="E131" s="29"/>
      <c r="F131" s="24"/>
      <c r="G131" s="24"/>
      <c r="H131" s="125"/>
      <c r="I131" s="275"/>
      <c r="J131" s="11"/>
      <c r="K131" s="1"/>
      <c r="L131" s="141"/>
      <c r="M131" s="141"/>
      <c r="N131" s="141"/>
      <c r="O131" s="141"/>
      <c r="P131" s="141"/>
      <c r="Q131" s="1"/>
      <c r="R131" s="1"/>
      <c r="S131" s="1"/>
      <c r="T131" s="1"/>
      <c r="U131" s="1"/>
      <c r="V131" s="1"/>
      <c r="W131" s="1"/>
      <c r="X131" s="1"/>
      <c r="Y131" s="1"/>
      <c r="Z131" s="1"/>
    </row>
    <row r="132" spans="1:26" ht="12.75" customHeight="1" x14ac:dyDescent="0.15">
      <c r="B132" s="254"/>
      <c r="C132" s="233" t="s">
        <v>370</v>
      </c>
      <c r="D132" s="19" t="s">
        <v>146</v>
      </c>
      <c r="E132" s="30"/>
      <c r="F132" s="25"/>
      <c r="G132" s="25"/>
      <c r="H132" s="123"/>
      <c r="I132" s="275"/>
      <c r="J132" s="11"/>
      <c r="K132" s="1"/>
      <c r="L132" s="141"/>
      <c r="M132" s="141"/>
      <c r="N132" s="141"/>
      <c r="O132" s="141"/>
      <c r="P132" s="141"/>
      <c r="Q132" s="1"/>
      <c r="R132" s="1"/>
      <c r="S132" s="1"/>
      <c r="T132" s="1"/>
      <c r="U132" s="1"/>
      <c r="V132" s="1"/>
      <c r="W132" s="1"/>
      <c r="X132" s="1"/>
      <c r="Y132" s="1"/>
      <c r="Z132" s="1"/>
    </row>
    <row r="133" spans="1:26" ht="12.75" customHeight="1" x14ac:dyDescent="0.15">
      <c r="B133" s="254"/>
      <c r="C133" s="233" t="s">
        <v>370</v>
      </c>
      <c r="D133" s="19" t="s">
        <v>147</v>
      </c>
      <c r="E133" s="30"/>
      <c r="F133" s="25"/>
      <c r="G133" s="25"/>
      <c r="H133" s="123"/>
      <c r="I133" s="275"/>
      <c r="J133" s="11"/>
      <c r="K133" s="1"/>
      <c r="L133" s="141"/>
      <c r="M133" s="141"/>
      <c r="N133" s="141"/>
      <c r="O133" s="141"/>
      <c r="P133" s="141"/>
      <c r="Q133" s="1"/>
      <c r="R133" s="1"/>
      <c r="S133" s="1"/>
      <c r="T133" s="1"/>
      <c r="U133" s="1"/>
      <c r="V133" s="1"/>
      <c r="W133" s="1"/>
      <c r="X133" s="1"/>
      <c r="Y133" s="1"/>
      <c r="Z133" s="1"/>
    </row>
    <row r="134" spans="1:26" ht="12.75" customHeight="1" x14ac:dyDescent="0.15">
      <c r="B134" s="254"/>
      <c r="C134" s="233" t="s">
        <v>370</v>
      </c>
      <c r="D134" s="19" t="s">
        <v>148</v>
      </c>
      <c r="E134" s="30"/>
      <c r="F134" s="25"/>
      <c r="G134" s="25"/>
      <c r="H134" s="123"/>
      <c r="I134" s="275"/>
      <c r="J134" s="11"/>
      <c r="K134" s="1"/>
      <c r="L134" s="141"/>
      <c r="M134" s="141"/>
      <c r="N134" s="141"/>
      <c r="O134" s="141"/>
      <c r="P134" s="141"/>
      <c r="Q134" s="1"/>
      <c r="R134" s="1"/>
      <c r="S134" s="1"/>
      <c r="T134" s="1"/>
      <c r="U134" s="1"/>
      <c r="V134" s="1"/>
      <c r="W134" s="1"/>
      <c r="X134" s="1"/>
      <c r="Y134" s="1"/>
      <c r="Z134" s="1"/>
    </row>
    <row r="135" spans="1:26" ht="12.75" customHeight="1" x14ac:dyDescent="0.15">
      <c r="B135" s="255"/>
      <c r="C135" s="235"/>
      <c r="D135" s="21"/>
      <c r="E135" s="31"/>
      <c r="F135" s="26"/>
      <c r="G135" s="26"/>
      <c r="H135" s="124"/>
      <c r="I135" s="276"/>
      <c r="J135" s="11"/>
      <c r="K135" s="1"/>
      <c r="L135" s="141"/>
      <c r="M135" s="141"/>
      <c r="N135" s="141"/>
      <c r="O135" s="141"/>
      <c r="P135" s="141"/>
      <c r="Q135" s="1"/>
      <c r="R135" s="1"/>
      <c r="S135" s="1"/>
      <c r="T135" s="1"/>
      <c r="U135" s="1"/>
      <c r="V135" s="1"/>
      <c r="W135" s="1"/>
      <c r="X135" s="1"/>
      <c r="Y135" s="1"/>
      <c r="Z135" s="1"/>
    </row>
    <row r="136" spans="1:26" ht="12.75" customHeight="1" x14ac:dyDescent="0.15">
      <c r="B136" s="336" t="s">
        <v>149</v>
      </c>
      <c r="C136" s="336"/>
      <c r="D136" s="336"/>
      <c r="E136" s="336"/>
      <c r="F136" s="336"/>
      <c r="G136" s="336"/>
      <c r="H136" s="336"/>
      <c r="I136" s="336"/>
      <c r="J136" s="336"/>
      <c r="K136" s="1"/>
      <c r="L136" s="141"/>
      <c r="M136" s="141"/>
      <c r="N136" s="141"/>
      <c r="O136" s="141"/>
      <c r="P136" s="141"/>
      <c r="Q136" s="1"/>
      <c r="R136" s="1"/>
      <c r="S136" s="1"/>
      <c r="T136" s="1"/>
      <c r="U136" s="1"/>
      <c r="V136" s="1"/>
      <c r="W136" s="1"/>
      <c r="X136" s="1"/>
      <c r="Y136" s="1"/>
      <c r="Z136" s="1"/>
    </row>
    <row r="137" spans="1:26" ht="12.75" customHeight="1" x14ac:dyDescent="0.15">
      <c r="B137" s="265" t="s">
        <v>150</v>
      </c>
      <c r="C137" s="266"/>
      <c r="D137" s="267"/>
      <c r="E137" s="78" t="s">
        <v>371</v>
      </c>
      <c r="F137" s="78"/>
      <c r="G137" s="78"/>
      <c r="H137" s="128"/>
      <c r="I137" s="79" t="s">
        <v>60</v>
      </c>
      <c r="J137" s="79" t="s">
        <v>368</v>
      </c>
      <c r="K137" s="1"/>
      <c r="L137" s="141"/>
      <c r="M137" s="141"/>
      <c r="N137" s="141"/>
      <c r="O137" s="141"/>
      <c r="P137" s="141"/>
      <c r="Q137" s="1"/>
      <c r="R137" s="1"/>
      <c r="S137" s="1"/>
      <c r="T137" s="1"/>
      <c r="U137" s="1"/>
      <c r="V137" s="1"/>
      <c r="W137" s="1"/>
      <c r="X137" s="1"/>
      <c r="Y137" s="1"/>
      <c r="Z137" s="1"/>
    </row>
    <row r="138" spans="1:26" ht="12.75" customHeight="1" x14ac:dyDescent="0.15">
      <c r="B138" s="271" t="s">
        <v>151</v>
      </c>
      <c r="C138" s="297" t="s">
        <v>336</v>
      </c>
      <c r="D138" s="298"/>
      <c r="E138" s="5"/>
      <c r="F138" s="18">
        <v>1</v>
      </c>
      <c r="G138" s="18">
        <f>IFERROR(VLOOKUP(E138,AnswerCTBL,2,FALSE),0)</f>
        <v>0</v>
      </c>
      <c r="H138" s="109">
        <f>IFERROR(AVERAGE(G138,G144),0)</f>
        <v>0</v>
      </c>
      <c r="I138" s="301"/>
      <c r="J138" s="250">
        <f>SUM(H138,H150,H162)</f>
        <v>0</v>
      </c>
      <c r="K138" s="1"/>
      <c r="L138" s="141"/>
      <c r="M138" s="141"/>
      <c r="N138" s="141"/>
      <c r="O138" s="141"/>
      <c r="P138" s="141"/>
      <c r="Q138" s="1"/>
      <c r="R138" s="1"/>
      <c r="S138" s="1"/>
      <c r="T138" s="1"/>
      <c r="U138" s="1"/>
      <c r="V138" s="1"/>
      <c r="W138" s="1"/>
      <c r="X138" s="1"/>
      <c r="Y138" s="1"/>
      <c r="Z138" s="1"/>
    </row>
    <row r="139" spans="1:26" ht="12.75" customHeight="1" x14ac:dyDescent="0.15">
      <c r="B139" s="272"/>
      <c r="C139" s="232" t="s">
        <v>370</v>
      </c>
      <c r="D139" s="20" t="s">
        <v>152</v>
      </c>
      <c r="E139" s="29"/>
      <c r="F139" s="24"/>
      <c r="G139" s="24"/>
      <c r="H139" s="125"/>
      <c r="I139" s="275"/>
      <c r="J139" s="251"/>
      <c r="K139" s="1"/>
      <c r="L139" s="141"/>
      <c r="M139" s="141"/>
      <c r="N139" s="141"/>
      <c r="O139" s="141"/>
      <c r="P139" s="141"/>
      <c r="Q139" s="1"/>
      <c r="R139" s="1"/>
      <c r="S139" s="1"/>
      <c r="T139" s="1"/>
      <c r="U139" s="1"/>
      <c r="V139" s="1"/>
      <c r="W139" s="1"/>
      <c r="X139" s="1"/>
      <c r="Y139" s="1"/>
      <c r="Z139" s="1"/>
    </row>
    <row r="140" spans="1:26" ht="12.75" customHeight="1" x14ac:dyDescent="0.15">
      <c r="B140" s="272"/>
      <c r="C140" s="233" t="s">
        <v>370</v>
      </c>
      <c r="D140" s="19" t="s">
        <v>422</v>
      </c>
      <c r="E140" s="30"/>
      <c r="F140" s="25"/>
      <c r="G140" s="25"/>
      <c r="H140" s="123"/>
      <c r="I140" s="275"/>
      <c r="J140" s="251"/>
      <c r="K140" s="1"/>
      <c r="L140" s="141"/>
      <c r="M140" s="141"/>
      <c r="N140" s="141"/>
      <c r="O140" s="141"/>
      <c r="P140" s="141"/>
      <c r="Q140" s="1"/>
      <c r="R140" s="1"/>
      <c r="S140" s="1"/>
      <c r="T140" s="1"/>
      <c r="U140" s="1"/>
      <c r="V140" s="1"/>
      <c r="W140" s="1"/>
      <c r="X140" s="1"/>
      <c r="Y140" s="1"/>
      <c r="Z140" s="1"/>
    </row>
    <row r="141" spans="1:26" ht="12.75" customHeight="1" x14ac:dyDescent="0.15">
      <c r="B141" s="272"/>
      <c r="C141" s="233" t="s">
        <v>370</v>
      </c>
      <c r="D141" s="19" t="s">
        <v>153</v>
      </c>
      <c r="E141" s="30"/>
      <c r="F141" s="25"/>
      <c r="G141" s="25"/>
      <c r="H141" s="123"/>
      <c r="I141" s="275"/>
      <c r="J141" s="251"/>
      <c r="K141" s="1"/>
      <c r="L141" s="141"/>
      <c r="M141" s="141"/>
      <c r="N141" s="141"/>
      <c r="O141" s="141"/>
      <c r="P141" s="141"/>
      <c r="Q141" s="1"/>
      <c r="R141" s="1"/>
      <c r="S141" s="1"/>
      <c r="T141" s="1"/>
      <c r="U141" s="1"/>
      <c r="V141" s="1"/>
      <c r="W141" s="1"/>
      <c r="X141" s="1"/>
      <c r="Y141" s="1"/>
      <c r="Z141" s="1"/>
    </row>
    <row r="142" spans="1:26" ht="12.75" customHeight="1" x14ac:dyDescent="0.15">
      <c r="B142" s="272"/>
      <c r="C142" s="233" t="s">
        <v>370</v>
      </c>
      <c r="D142" s="19" t="s">
        <v>154</v>
      </c>
      <c r="E142" s="30"/>
      <c r="F142" s="25"/>
      <c r="G142" s="25"/>
      <c r="H142" s="123"/>
      <c r="I142" s="275"/>
      <c r="J142" s="252"/>
      <c r="K142" s="1"/>
      <c r="L142" s="141"/>
      <c r="M142" s="141"/>
      <c r="N142" s="141"/>
      <c r="O142" s="141"/>
      <c r="P142" s="141"/>
      <c r="Q142" s="1"/>
      <c r="R142" s="1"/>
      <c r="S142" s="1"/>
      <c r="T142" s="1"/>
      <c r="U142" s="1"/>
      <c r="V142" s="1"/>
      <c r="W142" s="1"/>
      <c r="X142" s="1"/>
      <c r="Y142" s="1"/>
      <c r="Z142" s="1"/>
    </row>
    <row r="143" spans="1:26" ht="12.75" customHeight="1" x14ac:dyDescent="0.15">
      <c r="B143" s="272"/>
      <c r="C143" s="235"/>
      <c r="D143" s="21"/>
      <c r="E143" s="31"/>
      <c r="F143" s="26"/>
      <c r="G143" s="26"/>
      <c r="H143" s="124"/>
      <c r="I143" s="276"/>
      <c r="J143" s="11"/>
      <c r="K143" s="1"/>
      <c r="L143" s="141"/>
      <c r="M143" s="141"/>
      <c r="N143" s="141"/>
      <c r="O143" s="141"/>
      <c r="P143" s="141"/>
      <c r="Q143" s="1"/>
      <c r="R143" s="1"/>
      <c r="S143" s="1"/>
      <c r="T143" s="1"/>
      <c r="U143" s="1"/>
      <c r="V143" s="1"/>
      <c r="W143" s="1"/>
      <c r="X143" s="1"/>
      <c r="Y143" s="1"/>
      <c r="Z143" s="1"/>
    </row>
    <row r="144" spans="1:26" ht="12.75" customHeight="1" x14ac:dyDescent="0.15">
      <c r="B144" s="272"/>
      <c r="C144" s="295" t="s">
        <v>155</v>
      </c>
      <c r="D144" s="296"/>
      <c r="E144" s="22"/>
      <c r="F144" s="18">
        <v>2</v>
      </c>
      <c r="G144" s="18">
        <f>IFERROR(VLOOKUP(E144,AnswerCTBL,2,FALSE),0)</f>
        <v>0</v>
      </c>
      <c r="H144" s="109"/>
      <c r="I144" s="301"/>
      <c r="J144" s="11"/>
      <c r="K144" s="1"/>
      <c r="L144" s="141"/>
      <c r="M144" s="141"/>
      <c r="N144" s="141"/>
      <c r="O144" s="141"/>
      <c r="P144" s="141"/>
      <c r="Q144" s="1"/>
      <c r="R144" s="1"/>
      <c r="S144" s="1"/>
      <c r="T144" s="1"/>
      <c r="U144" s="1"/>
      <c r="V144" s="1"/>
      <c r="W144" s="1"/>
      <c r="X144" s="1"/>
      <c r="Y144" s="1"/>
      <c r="Z144" s="1"/>
    </row>
    <row r="145" spans="2:26" customFormat="1" ht="12.75" customHeight="1" x14ac:dyDescent="0.15">
      <c r="B145" s="272"/>
      <c r="C145" s="232" t="s">
        <v>370</v>
      </c>
      <c r="D145" s="20" t="s">
        <v>156</v>
      </c>
      <c r="E145" s="29"/>
      <c r="F145" s="24"/>
      <c r="G145" s="24"/>
      <c r="H145" s="125"/>
      <c r="I145" s="275"/>
      <c r="J145" s="11"/>
      <c r="K145" s="1"/>
      <c r="L145" s="141"/>
      <c r="M145" s="141"/>
      <c r="N145" s="141"/>
      <c r="O145" s="141"/>
      <c r="P145" s="141"/>
      <c r="Q145" s="1"/>
      <c r="R145" s="1"/>
      <c r="S145" s="1"/>
      <c r="T145" s="1"/>
      <c r="U145" s="1"/>
      <c r="V145" s="1"/>
      <c r="W145" s="1"/>
      <c r="X145" s="1"/>
      <c r="Y145" s="1"/>
      <c r="Z145" s="1"/>
    </row>
    <row r="146" spans="2:26" customFormat="1" ht="12.75" customHeight="1" x14ac:dyDescent="0.15">
      <c r="B146" s="272"/>
      <c r="C146" s="233" t="s">
        <v>370</v>
      </c>
      <c r="D146" s="19" t="s">
        <v>157</v>
      </c>
      <c r="E146" s="30"/>
      <c r="F146" s="25"/>
      <c r="G146" s="25"/>
      <c r="H146" s="123"/>
      <c r="I146" s="275"/>
      <c r="J146" s="11"/>
      <c r="K146" s="1"/>
      <c r="L146" s="141"/>
      <c r="M146" s="141"/>
      <c r="N146" s="141"/>
      <c r="O146" s="141"/>
      <c r="P146" s="141"/>
      <c r="Q146" s="1"/>
      <c r="R146" s="1"/>
      <c r="S146" s="1"/>
      <c r="T146" s="1"/>
      <c r="U146" s="1"/>
      <c r="V146" s="1"/>
      <c r="W146" s="1"/>
      <c r="X146" s="1"/>
      <c r="Y146" s="1"/>
      <c r="Z146" s="1"/>
    </row>
    <row r="147" spans="2:26" customFormat="1" ht="12.75" customHeight="1" x14ac:dyDescent="0.15">
      <c r="B147" s="272"/>
      <c r="C147" s="233" t="s">
        <v>370</v>
      </c>
      <c r="D147" s="19" t="s">
        <v>158</v>
      </c>
      <c r="E147" s="30"/>
      <c r="F147" s="25"/>
      <c r="G147" s="25"/>
      <c r="H147" s="123"/>
      <c r="I147" s="275"/>
      <c r="J147" s="11"/>
      <c r="K147" s="1"/>
      <c r="L147" s="141"/>
      <c r="M147" s="141"/>
      <c r="N147" s="141"/>
      <c r="O147" s="141"/>
      <c r="P147" s="141"/>
      <c r="Q147" s="1"/>
      <c r="R147" s="1"/>
      <c r="S147" s="1"/>
      <c r="T147" s="1"/>
      <c r="U147" s="1"/>
      <c r="V147" s="1"/>
      <c r="W147" s="1"/>
      <c r="X147" s="1"/>
      <c r="Y147" s="1"/>
      <c r="Z147" s="1"/>
    </row>
    <row r="148" spans="2:26" customFormat="1" ht="12.75" customHeight="1" x14ac:dyDescent="0.15">
      <c r="B148" s="273"/>
      <c r="C148" s="235"/>
      <c r="D148" s="21"/>
      <c r="E148" s="31"/>
      <c r="F148" s="26"/>
      <c r="G148" s="26"/>
      <c r="H148" s="124"/>
      <c r="I148" s="276"/>
      <c r="J148" s="11"/>
      <c r="K148" s="1"/>
      <c r="L148" s="141"/>
      <c r="M148" s="141"/>
      <c r="N148" s="141"/>
      <c r="O148" s="141"/>
      <c r="P148" s="141"/>
      <c r="Q148" s="1"/>
      <c r="R148" s="1"/>
      <c r="S148" s="1"/>
      <c r="T148" s="1"/>
      <c r="U148" s="1"/>
      <c r="V148" s="1"/>
      <c r="W148" s="1"/>
      <c r="X148" s="1"/>
      <c r="Y148" s="1"/>
      <c r="Z148" s="1"/>
    </row>
    <row r="149" spans="2:26" customFormat="1" ht="12.75" customHeight="1" x14ac:dyDescent="0.15">
      <c r="B149" s="308"/>
      <c r="C149" s="284"/>
      <c r="D149" s="284"/>
      <c r="E149" s="284"/>
      <c r="F149" s="284"/>
      <c r="G149" s="284"/>
      <c r="H149" s="284"/>
      <c r="I149" s="309"/>
      <c r="J149" s="11"/>
      <c r="K149" s="1"/>
      <c r="L149" s="141"/>
      <c r="M149" s="141"/>
      <c r="N149" s="141"/>
      <c r="O149" s="141"/>
      <c r="P149" s="141"/>
      <c r="Q149" s="1"/>
      <c r="R149" s="1"/>
      <c r="S149" s="1"/>
      <c r="T149" s="1"/>
      <c r="U149" s="1"/>
      <c r="V149" s="1"/>
      <c r="W149" s="1"/>
      <c r="X149" s="1"/>
      <c r="Y149" s="1"/>
      <c r="Z149" s="1"/>
    </row>
    <row r="150" spans="2:26" customFormat="1" ht="12.75" customHeight="1" x14ac:dyDescent="0.15">
      <c r="B150" s="271" t="s">
        <v>159</v>
      </c>
      <c r="C150" s="297" t="s">
        <v>160</v>
      </c>
      <c r="D150" s="298"/>
      <c r="E150" s="5"/>
      <c r="F150" s="18">
        <v>3</v>
      </c>
      <c r="G150" s="18">
        <f>IFERROR(VLOOKUP(E150,AnswerCTBL,2,FALSE),0)</f>
        <v>0</v>
      </c>
      <c r="H150" s="109">
        <f>IFERROR(AVERAGE(G150,G154,G158),0)</f>
        <v>0</v>
      </c>
      <c r="I150" s="301"/>
      <c r="J150" s="11"/>
      <c r="K150" s="1"/>
      <c r="L150" s="141"/>
      <c r="M150" s="141"/>
      <c r="N150" s="141"/>
      <c r="O150" s="141"/>
      <c r="P150" s="141"/>
      <c r="Q150" s="1"/>
      <c r="R150" s="1"/>
      <c r="S150" s="1"/>
      <c r="T150" s="1"/>
      <c r="U150" s="1"/>
      <c r="V150" s="1"/>
      <c r="W150" s="1"/>
      <c r="X150" s="1"/>
      <c r="Y150" s="1"/>
      <c r="Z150" s="1"/>
    </row>
    <row r="151" spans="2:26" customFormat="1" ht="12.75" customHeight="1" x14ac:dyDescent="0.15">
      <c r="B151" s="272"/>
      <c r="C151" s="232" t="s">
        <v>370</v>
      </c>
      <c r="D151" s="20" t="s">
        <v>161</v>
      </c>
      <c r="E151" s="29"/>
      <c r="F151" s="24"/>
      <c r="G151" s="24"/>
      <c r="H151" s="125"/>
      <c r="I151" s="275"/>
      <c r="J151" s="11"/>
      <c r="K151" s="1"/>
      <c r="L151" s="141"/>
      <c r="M151" s="141"/>
      <c r="N151" s="141"/>
      <c r="O151" s="141"/>
      <c r="P151" s="141"/>
      <c r="Q151" s="1"/>
      <c r="R151" s="1"/>
      <c r="S151" s="1"/>
      <c r="T151" s="1"/>
      <c r="U151" s="1"/>
      <c r="V151" s="1"/>
      <c r="W151" s="1"/>
      <c r="X151" s="1"/>
      <c r="Y151" s="1"/>
      <c r="Z151" s="1"/>
    </row>
    <row r="152" spans="2:26" customFormat="1" ht="12.75" customHeight="1" x14ac:dyDescent="0.15">
      <c r="B152" s="272"/>
      <c r="C152" s="233" t="s">
        <v>370</v>
      </c>
      <c r="D152" s="19" t="s">
        <v>162</v>
      </c>
      <c r="E152" s="30"/>
      <c r="F152" s="25"/>
      <c r="G152" s="25"/>
      <c r="H152" s="123"/>
      <c r="I152" s="275"/>
      <c r="J152" s="11"/>
      <c r="K152" s="1"/>
      <c r="L152" s="141"/>
      <c r="M152" s="141"/>
      <c r="N152" s="141"/>
      <c r="O152" s="141"/>
      <c r="P152" s="141"/>
      <c r="Q152" s="1"/>
      <c r="R152" s="1"/>
      <c r="S152" s="1"/>
      <c r="T152" s="1"/>
      <c r="U152" s="1"/>
      <c r="V152" s="1"/>
      <c r="W152" s="1"/>
      <c r="X152" s="1"/>
      <c r="Y152" s="1"/>
      <c r="Z152" s="1"/>
    </row>
    <row r="153" spans="2:26" customFormat="1" ht="12.75" customHeight="1" x14ac:dyDescent="0.15">
      <c r="B153" s="272"/>
      <c r="C153" s="235"/>
      <c r="D153" s="21"/>
      <c r="E153" s="31"/>
      <c r="F153" s="26"/>
      <c r="G153" s="26"/>
      <c r="H153" s="124"/>
      <c r="I153" s="276"/>
      <c r="J153" s="11"/>
      <c r="K153" s="1"/>
      <c r="L153" s="141"/>
      <c r="M153" s="141"/>
      <c r="N153" s="141"/>
      <c r="O153" s="141"/>
      <c r="P153" s="141"/>
      <c r="Q153" s="1"/>
      <c r="R153" s="1"/>
      <c r="S153" s="1"/>
      <c r="T153" s="1"/>
      <c r="U153" s="1"/>
      <c r="V153" s="1"/>
      <c r="W153" s="1"/>
      <c r="X153" s="1"/>
      <c r="Y153" s="1"/>
      <c r="Z153" s="1"/>
    </row>
    <row r="154" spans="2:26" customFormat="1" ht="12.75" customHeight="1" x14ac:dyDescent="0.15">
      <c r="B154" s="272"/>
      <c r="C154" s="295" t="s">
        <v>163</v>
      </c>
      <c r="D154" s="296"/>
      <c r="E154" s="22"/>
      <c r="F154" s="18">
        <v>4</v>
      </c>
      <c r="G154" s="18">
        <f>IFERROR(VLOOKUP(E154,AnswerCTBL,2,FALSE),0)</f>
        <v>0</v>
      </c>
      <c r="H154" s="109"/>
      <c r="I154" s="301"/>
      <c r="J154" s="11"/>
      <c r="K154" s="1"/>
      <c r="L154" s="141"/>
      <c r="M154" s="141"/>
      <c r="N154" s="141"/>
      <c r="O154" s="141"/>
      <c r="P154" s="141"/>
      <c r="Q154" s="1"/>
      <c r="R154" s="1"/>
      <c r="S154" s="1"/>
      <c r="T154" s="1"/>
      <c r="U154" s="1"/>
      <c r="V154" s="1"/>
      <c r="W154" s="1"/>
      <c r="X154" s="1"/>
      <c r="Y154" s="1"/>
      <c r="Z154" s="1"/>
    </row>
    <row r="155" spans="2:26" customFormat="1" ht="26" x14ac:dyDescent="0.15">
      <c r="B155" s="272"/>
      <c r="C155" s="232" t="s">
        <v>370</v>
      </c>
      <c r="D155" s="20" t="s">
        <v>164</v>
      </c>
      <c r="E155" s="29"/>
      <c r="F155" s="24"/>
      <c r="G155" s="24"/>
      <c r="H155" s="125"/>
      <c r="I155" s="275"/>
      <c r="J155" s="11"/>
      <c r="K155" s="1"/>
      <c r="L155" s="141"/>
      <c r="M155" s="141"/>
      <c r="N155" s="141"/>
      <c r="O155" s="141"/>
      <c r="P155" s="141"/>
      <c r="Q155" s="1"/>
      <c r="R155" s="1"/>
      <c r="S155" s="1"/>
      <c r="T155" s="1"/>
      <c r="U155" s="1"/>
      <c r="V155" s="1"/>
      <c r="W155" s="1"/>
      <c r="X155" s="1"/>
      <c r="Y155" s="1"/>
      <c r="Z155" s="1"/>
    </row>
    <row r="156" spans="2:26" customFormat="1" ht="12.75" customHeight="1" x14ac:dyDescent="0.15">
      <c r="B156" s="272"/>
      <c r="C156" s="233" t="s">
        <v>370</v>
      </c>
      <c r="D156" s="19" t="s">
        <v>165</v>
      </c>
      <c r="E156" s="30"/>
      <c r="F156" s="25"/>
      <c r="G156" s="25"/>
      <c r="H156" s="123"/>
      <c r="I156" s="275"/>
      <c r="J156" s="11"/>
      <c r="K156" s="1"/>
      <c r="L156" s="141"/>
      <c r="M156" s="141"/>
      <c r="N156" s="141"/>
      <c r="O156" s="141"/>
      <c r="P156" s="141"/>
      <c r="Q156" s="1"/>
      <c r="R156" s="1"/>
      <c r="S156" s="1"/>
      <c r="T156" s="1"/>
      <c r="U156" s="1"/>
      <c r="V156" s="1"/>
      <c r="W156" s="1"/>
      <c r="X156" s="1"/>
      <c r="Y156" s="1"/>
      <c r="Z156" s="1"/>
    </row>
    <row r="157" spans="2:26" customFormat="1" ht="12.75" customHeight="1" x14ac:dyDescent="0.15">
      <c r="B157" s="272"/>
      <c r="C157" s="235"/>
      <c r="D157" s="21"/>
      <c r="E157" s="31"/>
      <c r="F157" s="26"/>
      <c r="G157" s="26"/>
      <c r="H157" s="124"/>
      <c r="I157" s="276"/>
      <c r="J157" s="11"/>
      <c r="K157" s="1"/>
      <c r="L157" s="141"/>
      <c r="M157" s="141"/>
      <c r="N157" s="141"/>
      <c r="O157" s="141"/>
      <c r="P157" s="141"/>
      <c r="Q157" s="1"/>
      <c r="R157" s="1"/>
      <c r="S157" s="1"/>
      <c r="T157" s="1"/>
      <c r="U157" s="1"/>
      <c r="V157" s="1"/>
      <c r="W157" s="1"/>
      <c r="X157" s="1"/>
      <c r="Y157" s="1"/>
      <c r="Z157" s="1"/>
    </row>
    <row r="158" spans="2:26" customFormat="1" ht="12.75" customHeight="1" x14ac:dyDescent="0.15">
      <c r="B158" s="272"/>
      <c r="C158" s="295" t="s">
        <v>166</v>
      </c>
      <c r="D158" s="296"/>
      <c r="E158" s="22"/>
      <c r="F158" s="18">
        <v>5</v>
      </c>
      <c r="G158" s="18">
        <f>IFERROR(VLOOKUP(E158,AnswerCTBL,2,FALSE),0)</f>
        <v>0</v>
      </c>
      <c r="H158" s="109"/>
      <c r="I158" s="274"/>
      <c r="J158" s="11"/>
      <c r="K158" s="1"/>
      <c r="L158" s="141"/>
      <c r="M158" s="141"/>
      <c r="N158" s="141"/>
      <c r="O158" s="141"/>
      <c r="P158" s="141"/>
      <c r="Q158" s="1"/>
      <c r="R158" s="1"/>
      <c r="S158" s="1"/>
      <c r="T158" s="1"/>
      <c r="U158" s="1"/>
      <c r="V158" s="1"/>
      <c r="W158" s="1"/>
      <c r="X158" s="1"/>
      <c r="Y158" s="1"/>
      <c r="Z158" s="1"/>
    </row>
    <row r="159" spans="2:26" customFormat="1" ht="12.75" customHeight="1" x14ac:dyDescent="0.15">
      <c r="B159" s="272"/>
      <c r="C159" s="232" t="s">
        <v>370</v>
      </c>
      <c r="D159" s="20" t="s">
        <v>167</v>
      </c>
      <c r="E159" s="29"/>
      <c r="F159" s="24"/>
      <c r="G159" s="24"/>
      <c r="H159" s="125"/>
      <c r="I159" s="275"/>
      <c r="J159" s="11"/>
      <c r="K159" s="1"/>
      <c r="L159" s="141"/>
      <c r="M159" s="141"/>
      <c r="N159" s="141"/>
      <c r="O159" s="141"/>
      <c r="P159" s="141"/>
      <c r="Q159" s="1"/>
      <c r="R159" s="1"/>
      <c r="S159" s="1"/>
      <c r="T159" s="1"/>
      <c r="U159" s="1"/>
      <c r="V159" s="1"/>
      <c r="W159" s="1"/>
      <c r="X159" s="1"/>
      <c r="Y159" s="1"/>
      <c r="Z159" s="1"/>
    </row>
    <row r="160" spans="2:26" customFormat="1" ht="12.75" customHeight="1" x14ac:dyDescent="0.15">
      <c r="B160" s="273"/>
      <c r="C160" s="235"/>
      <c r="D160" s="21"/>
      <c r="E160" s="31"/>
      <c r="F160" s="26"/>
      <c r="G160" s="26"/>
      <c r="H160" s="124"/>
      <c r="I160" s="276"/>
      <c r="J160" s="11"/>
      <c r="K160" s="1"/>
      <c r="L160" s="141"/>
      <c r="M160" s="141"/>
      <c r="N160" s="141"/>
      <c r="O160" s="141"/>
      <c r="P160" s="141"/>
      <c r="Q160" s="1"/>
      <c r="R160" s="1"/>
      <c r="S160" s="1"/>
      <c r="T160" s="1"/>
      <c r="U160" s="1"/>
      <c r="V160" s="1"/>
      <c r="W160" s="1"/>
      <c r="X160" s="1"/>
      <c r="Y160" s="1"/>
      <c r="Z160" s="1"/>
    </row>
    <row r="161" spans="2:26" customFormat="1" ht="12.75" customHeight="1" x14ac:dyDescent="0.15">
      <c r="B161" s="283"/>
      <c r="C161" s="284"/>
      <c r="D161" s="284"/>
      <c r="E161" s="284"/>
      <c r="F161" s="284"/>
      <c r="G161" s="284"/>
      <c r="H161" s="284"/>
      <c r="I161" s="285"/>
      <c r="J161" s="11"/>
      <c r="K161" s="1"/>
      <c r="L161" s="141"/>
      <c r="M161" s="141"/>
      <c r="N161" s="141"/>
      <c r="O161" s="141"/>
      <c r="P161" s="141"/>
      <c r="Q161" s="1"/>
      <c r="R161" s="1"/>
      <c r="S161" s="1"/>
      <c r="T161" s="1"/>
      <c r="U161" s="1"/>
      <c r="V161" s="1"/>
      <c r="W161" s="1"/>
      <c r="X161" s="1"/>
      <c r="Y161" s="1"/>
      <c r="Z161" s="1"/>
    </row>
    <row r="162" spans="2:26" customFormat="1" ht="12.75" customHeight="1" x14ac:dyDescent="0.15">
      <c r="B162" s="271" t="s">
        <v>168</v>
      </c>
      <c r="C162" s="297" t="s">
        <v>169</v>
      </c>
      <c r="D162" s="298"/>
      <c r="E162" s="5"/>
      <c r="F162" s="18">
        <v>6</v>
      </c>
      <c r="G162" s="18">
        <f>IFERROR(VLOOKUP(E162,AnswerCTBL,2,FALSE),0)</f>
        <v>0</v>
      </c>
      <c r="H162" s="109">
        <f>IFERROR(AVERAGE(G162,G166),0)</f>
        <v>0</v>
      </c>
      <c r="I162" s="274"/>
      <c r="J162" s="11"/>
      <c r="K162" s="1"/>
      <c r="L162" s="141"/>
      <c r="M162" s="141"/>
      <c r="N162" s="141"/>
      <c r="O162" s="141"/>
      <c r="P162" s="141"/>
      <c r="Q162" s="1"/>
      <c r="R162" s="1"/>
      <c r="S162" s="1"/>
      <c r="T162" s="1"/>
      <c r="U162" s="1"/>
      <c r="V162" s="1"/>
      <c r="W162" s="1"/>
      <c r="X162" s="1"/>
      <c r="Y162" s="1"/>
      <c r="Z162" s="1"/>
    </row>
    <row r="163" spans="2:26" customFormat="1" ht="12.75" customHeight="1" x14ac:dyDescent="0.15">
      <c r="B163" s="272"/>
      <c r="C163" s="232" t="s">
        <v>370</v>
      </c>
      <c r="D163" s="20" t="s">
        <v>170</v>
      </c>
      <c r="E163" s="29"/>
      <c r="F163" s="24"/>
      <c r="G163" s="24"/>
      <c r="H163" s="125"/>
      <c r="I163" s="275"/>
      <c r="J163" s="11"/>
      <c r="K163" s="1"/>
      <c r="L163" s="141"/>
      <c r="M163" s="141"/>
      <c r="N163" s="141"/>
      <c r="O163" s="141"/>
      <c r="P163" s="141"/>
      <c r="Q163" s="1"/>
      <c r="R163" s="1"/>
      <c r="S163" s="1"/>
      <c r="T163" s="1"/>
      <c r="U163" s="1"/>
      <c r="V163" s="1"/>
      <c r="W163" s="1"/>
      <c r="X163" s="1"/>
      <c r="Y163" s="1"/>
      <c r="Z163" s="1"/>
    </row>
    <row r="164" spans="2:26" customFormat="1" ht="12.75" customHeight="1" x14ac:dyDescent="0.15">
      <c r="B164" s="272"/>
      <c r="C164" s="233" t="s">
        <v>370</v>
      </c>
      <c r="D164" s="19" t="s">
        <v>171</v>
      </c>
      <c r="E164" s="30"/>
      <c r="F164" s="25"/>
      <c r="G164" s="25"/>
      <c r="H164" s="123"/>
      <c r="I164" s="275"/>
      <c r="J164" s="11"/>
      <c r="K164" s="1"/>
      <c r="L164" s="141"/>
      <c r="M164" s="141"/>
      <c r="N164" s="141"/>
      <c r="O164" s="141"/>
      <c r="P164" s="141"/>
      <c r="Q164" s="1"/>
      <c r="R164" s="1"/>
      <c r="S164" s="1"/>
      <c r="T164" s="1"/>
      <c r="U164" s="1"/>
      <c r="V164" s="1"/>
      <c r="W164" s="1"/>
      <c r="X164" s="1"/>
      <c r="Y164" s="1"/>
      <c r="Z164" s="1"/>
    </row>
    <row r="165" spans="2:26" customFormat="1" ht="12.75" customHeight="1" x14ac:dyDescent="0.15">
      <c r="B165" s="272"/>
      <c r="C165" s="235"/>
      <c r="D165" s="21"/>
      <c r="E165" s="31"/>
      <c r="F165" s="26"/>
      <c r="G165" s="26"/>
      <c r="H165" s="124"/>
      <c r="I165" s="276"/>
      <c r="J165" s="11"/>
      <c r="K165" s="1"/>
      <c r="L165" s="141"/>
      <c r="M165" s="141"/>
      <c r="N165" s="141"/>
      <c r="O165" s="141"/>
      <c r="P165" s="141"/>
      <c r="Q165" s="1"/>
      <c r="R165" s="1"/>
      <c r="S165" s="1"/>
      <c r="T165" s="1"/>
      <c r="U165" s="1"/>
      <c r="V165" s="1"/>
      <c r="W165" s="1"/>
      <c r="X165" s="1"/>
      <c r="Y165" s="1"/>
      <c r="Z165" s="1"/>
    </row>
    <row r="166" spans="2:26" customFormat="1" ht="12.75" customHeight="1" x14ac:dyDescent="0.15">
      <c r="B166" s="272"/>
      <c r="C166" s="295" t="s">
        <v>413</v>
      </c>
      <c r="D166" s="296"/>
      <c r="E166" s="22"/>
      <c r="F166" s="18">
        <v>7</v>
      </c>
      <c r="G166" s="18">
        <f>IFERROR(VLOOKUP(E166,AnswerCTBL,2,FALSE),0)</f>
        <v>0</v>
      </c>
      <c r="H166" s="109"/>
      <c r="I166" s="274"/>
      <c r="J166" s="11"/>
      <c r="K166" s="1"/>
      <c r="L166" s="141"/>
      <c r="M166" s="141"/>
      <c r="N166" s="141"/>
      <c r="O166" s="141"/>
      <c r="P166" s="141"/>
      <c r="Q166" s="1"/>
      <c r="R166" s="1"/>
      <c r="S166" s="1"/>
      <c r="T166" s="1"/>
      <c r="U166" s="1"/>
      <c r="V166" s="1"/>
      <c r="W166" s="1"/>
      <c r="X166" s="1"/>
      <c r="Y166" s="1"/>
      <c r="Z166" s="1"/>
    </row>
    <row r="167" spans="2:26" customFormat="1" ht="26" x14ac:dyDescent="0.15">
      <c r="B167" s="272"/>
      <c r="C167" s="232" t="s">
        <v>370</v>
      </c>
      <c r="D167" s="20" t="s">
        <v>172</v>
      </c>
      <c r="E167" s="29"/>
      <c r="F167" s="24"/>
      <c r="G167" s="24"/>
      <c r="H167" s="125"/>
      <c r="I167" s="275"/>
      <c r="J167" s="11"/>
      <c r="K167" s="1"/>
      <c r="L167" s="141"/>
      <c r="M167" s="141"/>
      <c r="N167" s="141"/>
      <c r="O167" s="141"/>
      <c r="P167" s="141"/>
      <c r="Q167" s="1"/>
      <c r="R167" s="1"/>
      <c r="S167" s="1"/>
      <c r="T167" s="1"/>
      <c r="U167" s="1"/>
      <c r="V167" s="1"/>
      <c r="W167" s="1"/>
      <c r="X167" s="1"/>
      <c r="Y167" s="1"/>
      <c r="Z167" s="1"/>
    </row>
    <row r="168" spans="2:26" customFormat="1" ht="12.75" customHeight="1" x14ac:dyDescent="0.15">
      <c r="B168" s="272"/>
      <c r="C168" s="233" t="s">
        <v>370</v>
      </c>
      <c r="D168" s="19" t="s">
        <v>173</v>
      </c>
      <c r="E168" s="30"/>
      <c r="F168" s="25"/>
      <c r="G168" s="25"/>
      <c r="H168" s="123"/>
      <c r="I168" s="275"/>
      <c r="J168" s="11"/>
      <c r="K168" s="1"/>
      <c r="L168" s="141"/>
      <c r="M168" s="141"/>
      <c r="N168" s="141"/>
      <c r="O168" s="141"/>
      <c r="P168" s="141"/>
      <c r="Q168" s="1"/>
      <c r="R168" s="1"/>
      <c r="S168" s="1"/>
      <c r="T168" s="1"/>
      <c r="U168" s="1"/>
      <c r="V168" s="1"/>
      <c r="W168" s="1"/>
      <c r="X168" s="1"/>
      <c r="Y168" s="1"/>
      <c r="Z168" s="1"/>
    </row>
    <row r="169" spans="2:26" customFormat="1" ht="12.75" customHeight="1" x14ac:dyDescent="0.15">
      <c r="B169" s="272"/>
      <c r="C169" s="233" t="s">
        <v>370</v>
      </c>
      <c r="D169" s="19" t="s">
        <v>174</v>
      </c>
      <c r="E169" s="30"/>
      <c r="F169" s="25"/>
      <c r="G169" s="25"/>
      <c r="H169" s="123"/>
      <c r="I169" s="275"/>
      <c r="J169" s="11"/>
      <c r="K169" s="1"/>
      <c r="L169" s="141"/>
      <c r="M169" s="141"/>
      <c r="N169" s="141"/>
      <c r="O169" s="141"/>
      <c r="P169" s="141"/>
      <c r="Q169" s="1"/>
      <c r="R169" s="1"/>
      <c r="S169" s="1"/>
      <c r="T169" s="1"/>
      <c r="U169" s="1"/>
      <c r="V169" s="1"/>
      <c r="W169" s="1"/>
      <c r="X169" s="1"/>
      <c r="Y169" s="1"/>
      <c r="Z169" s="1"/>
    </row>
    <row r="170" spans="2:26" customFormat="1" ht="26" x14ac:dyDescent="0.15">
      <c r="B170" s="272"/>
      <c r="C170" s="233" t="s">
        <v>370</v>
      </c>
      <c r="D170" s="19" t="s">
        <v>175</v>
      </c>
      <c r="E170" s="30"/>
      <c r="F170" s="25"/>
      <c r="G170" s="25"/>
      <c r="H170" s="123"/>
      <c r="I170" s="275"/>
      <c r="J170" s="11"/>
      <c r="K170" s="1"/>
      <c r="L170" s="141"/>
      <c r="M170" s="141"/>
      <c r="N170" s="141"/>
      <c r="O170" s="141"/>
      <c r="P170" s="141"/>
      <c r="Q170" s="1"/>
      <c r="R170" s="1"/>
      <c r="S170" s="1"/>
      <c r="T170" s="1"/>
      <c r="U170" s="1"/>
      <c r="V170" s="1"/>
      <c r="W170" s="1"/>
      <c r="X170" s="1"/>
      <c r="Y170" s="1"/>
      <c r="Z170" s="1"/>
    </row>
    <row r="171" spans="2:26" customFormat="1" ht="12.75" customHeight="1" x14ac:dyDescent="0.15">
      <c r="B171" s="273"/>
      <c r="C171" s="235"/>
      <c r="D171" s="21"/>
      <c r="E171" s="31"/>
      <c r="F171" s="26"/>
      <c r="G171" s="26"/>
      <c r="H171" s="124"/>
      <c r="I171" s="276"/>
      <c r="J171" s="11"/>
      <c r="K171" s="1"/>
      <c r="L171" s="141"/>
      <c r="M171" s="141"/>
      <c r="N171" s="141"/>
      <c r="O171" s="141"/>
      <c r="P171" s="141"/>
      <c r="Q171" s="1"/>
      <c r="R171" s="1"/>
      <c r="S171" s="1"/>
      <c r="T171" s="1"/>
      <c r="U171" s="1"/>
      <c r="V171" s="1"/>
      <c r="W171" s="1"/>
      <c r="X171" s="1"/>
      <c r="Y171" s="1"/>
      <c r="Z171" s="1"/>
    </row>
    <row r="172" spans="2:26" customFormat="1" ht="12.75" customHeight="1" x14ac:dyDescent="0.15">
      <c r="B172" s="262" t="s">
        <v>176</v>
      </c>
      <c r="C172" s="263"/>
      <c r="D172" s="264"/>
      <c r="E172" s="80" t="s">
        <v>371</v>
      </c>
      <c r="F172" s="80"/>
      <c r="G172" s="80"/>
      <c r="H172" s="129"/>
      <c r="I172" s="79" t="s">
        <v>60</v>
      </c>
      <c r="J172" s="79" t="s">
        <v>368</v>
      </c>
      <c r="K172" s="1"/>
      <c r="L172" s="141"/>
      <c r="M172" s="141"/>
      <c r="N172" s="141"/>
      <c r="O172" s="141"/>
      <c r="P172" s="141"/>
      <c r="Q172" s="1"/>
      <c r="R172" s="1"/>
      <c r="S172" s="1"/>
      <c r="T172" s="1"/>
      <c r="U172" s="1"/>
      <c r="V172" s="1"/>
      <c r="W172" s="1"/>
      <c r="X172" s="1"/>
      <c r="Y172" s="1"/>
      <c r="Z172" s="1"/>
    </row>
    <row r="173" spans="2:26" customFormat="1" ht="12.75" customHeight="1" x14ac:dyDescent="0.15">
      <c r="B173" s="271" t="s">
        <v>177</v>
      </c>
      <c r="C173" s="297" t="s">
        <v>337</v>
      </c>
      <c r="D173" s="298"/>
      <c r="E173" s="5"/>
      <c r="F173" s="18">
        <v>8</v>
      </c>
      <c r="G173" s="18">
        <f>IFERROR(VLOOKUP(E173,AnswerCTBL,2,FALSE),0)</f>
        <v>0</v>
      </c>
      <c r="H173" s="109">
        <f>IFERROR(AVERAGE(G173,G179),0)</f>
        <v>0</v>
      </c>
      <c r="I173" s="274"/>
      <c r="J173" s="250">
        <f>SUM(H173,H185,H196)</f>
        <v>0</v>
      </c>
      <c r="K173" s="1"/>
      <c r="L173" s="141"/>
      <c r="M173" s="141"/>
      <c r="N173" s="141"/>
      <c r="O173" s="141"/>
      <c r="P173" s="141"/>
      <c r="Q173" s="1"/>
      <c r="R173" s="1"/>
      <c r="S173" s="1"/>
      <c r="T173" s="1"/>
      <c r="U173" s="1"/>
      <c r="V173" s="1"/>
      <c r="W173" s="1"/>
      <c r="X173" s="1"/>
      <c r="Y173" s="1"/>
      <c r="Z173" s="1"/>
    </row>
    <row r="174" spans="2:26" customFormat="1" ht="12.75" customHeight="1" x14ac:dyDescent="0.15">
      <c r="B174" s="272"/>
      <c r="C174" s="232" t="s">
        <v>370</v>
      </c>
      <c r="D174" s="20" t="s">
        <v>178</v>
      </c>
      <c r="E174" s="29"/>
      <c r="F174" s="24"/>
      <c r="G174" s="24"/>
      <c r="H174" s="125"/>
      <c r="I174" s="275"/>
      <c r="J174" s="251"/>
      <c r="K174" s="1"/>
      <c r="L174" s="141"/>
      <c r="M174" s="141"/>
      <c r="N174" s="141"/>
      <c r="O174" s="141"/>
      <c r="P174" s="141"/>
      <c r="Q174" s="1"/>
      <c r="R174" s="1"/>
      <c r="S174" s="1"/>
      <c r="T174" s="1"/>
      <c r="U174" s="1"/>
      <c r="V174" s="1"/>
      <c r="W174" s="1"/>
      <c r="X174" s="1"/>
      <c r="Y174" s="1"/>
      <c r="Z174" s="1"/>
    </row>
    <row r="175" spans="2:26" customFormat="1" ht="12.75" customHeight="1" x14ac:dyDescent="0.15">
      <c r="B175" s="272"/>
      <c r="C175" s="233" t="s">
        <v>370</v>
      </c>
      <c r="D175" s="19" t="s">
        <v>179</v>
      </c>
      <c r="E175" s="30"/>
      <c r="F175" s="25"/>
      <c r="G175" s="25"/>
      <c r="H175" s="123"/>
      <c r="I175" s="275"/>
      <c r="J175" s="251"/>
      <c r="K175" s="1"/>
      <c r="L175" s="141"/>
      <c r="M175" s="141"/>
      <c r="N175" s="141"/>
      <c r="O175" s="141"/>
      <c r="P175" s="141"/>
      <c r="Q175" s="1"/>
      <c r="R175" s="1"/>
      <c r="S175" s="1"/>
      <c r="T175" s="1"/>
      <c r="U175" s="1"/>
      <c r="V175" s="1"/>
      <c r="W175" s="1"/>
      <c r="X175" s="1"/>
      <c r="Y175" s="1"/>
      <c r="Z175" s="1"/>
    </row>
    <row r="176" spans="2:26" customFormat="1" ht="12.75" customHeight="1" x14ac:dyDescent="0.15">
      <c r="B176" s="272"/>
      <c r="C176" s="233" t="s">
        <v>370</v>
      </c>
      <c r="D176" s="19" t="s">
        <v>180</v>
      </c>
      <c r="E176" s="30"/>
      <c r="F176" s="25"/>
      <c r="G176" s="25"/>
      <c r="H176" s="123"/>
      <c r="I176" s="275"/>
      <c r="J176" s="251"/>
      <c r="K176" s="1"/>
      <c r="L176" s="141"/>
      <c r="M176" s="141"/>
      <c r="N176" s="141"/>
      <c r="O176" s="141"/>
      <c r="P176" s="141"/>
      <c r="Q176" s="1"/>
      <c r="R176" s="1"/>
      <c r="S176" s="1"/>
      <c r="T176" s="1"/>
      <c r="U176" s="1"/>
      <c r="V176" s="1"/>
      <c r="W176" s="1"/>
      <c r="X176" s="1"/>
      <c r="Y176" s="1"/>
      <c r="Z176" s="1"/>
    </row>
    <row r="177" spans="2:26" customFormat="1" ht="12.75" customHeight="1" x14ac:dyDescent="0.15">
      <c r="B177" s="272"/>
      <c r="C177" s="233" t="s">
        <v>370</v>
      </c>
      <c r="D177" s="19" t="s">
        <v>181</v>
      </c>
      <c r="E177" s="30"/>
      <c r="F177" s="25"/>
      <c r="G177" s="25"/>
      <c r="H177" s="123"/>
      <c r="I177" s="275"/>
      <c r="J177" s="252"/>
      <c r="K177" s="1"/>
      <c r="L177" s="141"/>
      <c r="M177" s="141"/>
      <c r="N177" s="141"/>
      <c r="O177" s="141"/>
      <c r="P177" s="141"/>
      <c r="Q177" s="1"/>
      <c r="R177" s="1"/>
      <c r="S177" s="1"/>
      <c r="T177" s="1"/>
      <c r="U177" s="1"/>
      <c r="V177" s="1"/>
      <c r="W177" s="1"/>
      <c r="X177" s="1"/>
      <c r="Y177" s="1"/>
      <c r="Z177" s="1"/>
    </row>
    <row r="178" spans="2:26" customFormat="1" ht="12.75" customHeight="1" x14ac:dyDescent="0.15">
      <c r="B178" s="272"/>
      <c r="C178" s="235"/>
      <c r="D178" s="21"/>
      <c r="E178" s="31"/>
      <c r="F178" s="26"/>
      <c r="G178" s="26"/>
      <c r="H178" s="124"/>
      <c r="I178" s="276"/>
      <c r="J178" s="11"/>
      <c r="K178" s="1"/>
      <c r="L178" s="141"/>
      <c r="M178" s="141"/>
      <c r="N178" s="141"/>
      <c r="O178" s="141"/>
      <c r="P178" s="141"/>
      <c r="Q178" s="1"/>
      <c r="R178" s="1"/>
      <c r="S178" s="1"/>
      <c r="T178" s="1"/>
      <c r="U178" s="1"/>
      <c r="V178" s="1"/>
      <c r="W178" s="1"/>
      <c r="X178" s="1"/>
      <c r="Y178" s="1"/>
      <c r="Z178" s="1"/>
    </row>
    <row r="179" spans="2:26" customFormat="1" ht="12.75" customHeight="1" x14ac:dyDescent="0.15">
      <c r="B179" s="272"/>
      <c r="C179" s="295" t="s">
        <v>182</v>
      </c>
      <c r="D179" s="296"/>
      <c r="E179" s="22"/>
      <c r="F179" s="18">
        <v>9</v>
      </c>
      <c r="G179" s="18">
        <f>IFERROR(VLOOKUP(E179,AnswerFTBL,2,FALSE),0)</f>
        <v>0</v>
      </c>
      <c r="H179" s="109"/>
      <c r="I179" s="274"/>
      <c r="J179" s="11"/>
      <c r="K179" s="1"/>
      <c r="L179" s="141"/>
      <c r="M179" s="141"/>
      <c r="N179" s="141"/>
      <c r="O179" s="141"/>
      <c r="P179" s="141"/>
      <c r="Q179" s="1"/>
      <c r="R179" s="1"/>
      <c r="S179" s="1"/>
      <c r="T179" s="1"/>
      <c r="U179" s="1"/>
      <c r="V179" s="1"/>
      <c r="W179" s="1"/>
      <c r="X179" s="1"/>
      <c r="Y179" s="1"/>
      <c r="Z179" s="1"/>
    </row>
    <row r="180" spans="2:26" customFormat="1" ht="12.75" customHeight="1" x14ac:dyDescent="0.15">
      <c r="B180" s="272"/>
      <c r="C180" s="232" t="s">
        <v>370</v>
      </c>
      <c r="D180" s="20" t="s">
        <v>183</v>
      </c>
      <c r="E180" s="29"/>
      <c r="F180" s="24"/>
      <c r="G180" s="24"/>
      <c r="H180" s="125"/>
      <c r="I180" s="275"/>
      <c r="J180" s="11"/>
      <c r="K180" s="1"/>
      <c r="L180" s="141"/>
      <c r="M180" s="141"/>
      <c r="N180" s="141"/>
      <c r="O180" s="141"/>
      <c r="P180" s="141"/>
      <c r="Q180" s="1"/>
      <c r="R180" s="1"/>
      <c r="S180" s="1"/>
      <c r="T180" s="1"/>
      <c r="U180" s="1"/>
      <c r="V180" s="1"/>
      <c r="W180" s="1"/>
      <c r="X180" s="1"/>
      <c r="Y180" s="1"/>
      <c r="Z180" s="1"/>
    </row>
    <row r="181" spans="2:26" customFormat="1" ht="12.75" customHeight="1" x14ac:dyDescent="0.15">
      <c r="B181" s="272"/>
      <c r="C181" s="233" t="s">
        <v>370</v>
      </c>
      <c r="D181" s="19" t="s">
        <v>184</v>
      </c>
      <c r="E181" s="30"/>
      <c r="F181" s="25"/>
      <c r="G181" s="25"/>
      <c r="H181" s="123"/>
      <c r="I181" s="275"/>
      <c r="J181" s="11"/>
      <c r="K181" s="1"/>
      <c r="L181" s="141"/>
      <c r="M181" s="141"/>
      <c r="N181" s="141"/>
      <c r="O181" s="141"/>
      <c r="P181" s="141"/>
      <c r="Q181" s="1"/>
      <c r="R181" s="1"/>
      <c r="S181" s="1"/>
      <c r="T181" s="1"/>
      <c r="U181" s="1"/>
      <c r="V181" s="1"/>
      <c r="W181" s="1"/>
      <c r="X181" s="1"/>
      <c r="Y181" s="1"/>
      <c r="Z181" s="1"/>
    </row>
    <row r="182" spans="2:26" customFormat="1" ht="26" x14ac:dyDescent="0.15">
      <c r="B182" s="272"/>
      <c r="C182" s="233" t="s">
        <v>370</v>
      </c>
      <c r="D182" s="19" t="s">
        <v>185</v>
      </c>
      <c r="E182" s="30"/>
      <c r="F182" s="25"/>
      <c r="G182" s="25"/>
      <c r="H182" s="123"/>
      <c r="I182" s="275"/>
      <c r="J182" s="11"/>
      <c r="K182" s="1"/>
      <c r="L182" s="141"/>
      <c r="M182" s="141"/>
      <c r="N182" s="141"/>
      <c r="O182" s="141"/>
      <c r="P182" s="141"/>
      <c r="Q182" s="1"/>
      <c r="R182" s="1"/>
      <c r="S182" s="1"/>
      <c r="T182" s="1"/>
      <c r="U182" s="1"/>
      <c r="V182" s="1"/>
      <c r="W182" s="1"/>
      <c r="X182" s="1"/>
      <c r="Y182" s="1"/>
      <c r="Z182" s="1"/>
    </row>
    <row r="183" spans="2:26" customFormat="1" ht="12.75" customHeight="1" x14ac:dyDescent="0.15">
      <c r="B183" s="273"/>
      <c r="C183" s="235"/>
      <c r="D183" s="21"/>
      <c r="E183" s="31"/>
      <c r="F183" s="26"/>
      <c r="G183" s="26"/>
      <c r="H183" s="124"/>
      <c r="I183" s="276"/>
      <c r="J183" s="11"/>
      <c r="K183" s="1"/>
      <c r="L183" s="141"/>
      <c r="M183" s="141"/>
      <c r="N183" s="141"/>
      <c r="O183" s="141"/>
      <c r="P183" s="141"/>
      <c r="Q183" s="1"/>
      <c r="R183" s="1"/>
      <c r="S183" s="1"/>
      <c r="T183" s="1"/>
      <c r="U183" s="1"/>
      <c r="V183" s="1"/>
      <c r="W183" s="1"/>
      <c r="X183" s="1"/>
      <c r="Y183" s="1"/>
      <c r="Z183" s="1"/>
    </row>
    <row r="184" spans="2:26" customFormat="1" ht="12.75" customHeight="1" x14ac:dyDescent="0.15">
      <c r="B184" s="283"/>
      <c r="C184" s="284"/>
      <c r="D184" s="284"/>
      <c r="E184" s="284"/>
      <c r="F184" s="284"/>
      <c r="G184" s="284"/>
      <c r="H184" s="284"/>
      <c r="I184" s="285"/>
      <c r="J184" s="11"/>
      <c r="K184" s="1"/>
      <c r="L184" s="141"/>
      <c r="M184" s="141"/>
      <c r="N184" s="141"/>
      <c r="O184" s="141"/>
      <c r="P184" s="141"/>
      <c r="Q184" s="1"/>
      <c r="R184" s="1"/>
      <c r="S184" s="1"/>
      <c r="T184" s="1"/>
      <c r="U184" s="1"/>
      <c r="V184" s="1"/>
      <c r="W184" s="1"/>
      <c r="X184" s="1"/>
      <c r="Y184" s="1"/>
      <c r="Z184" s="1"/>
    </row>
    <row r="185" spans="2:26" customFormat="1" ht="12.75" customHeight="1" x14ac:dyDescent="0.15">
      <c r="B185" s="271" t="s">
        <v>186</v>
      </c>
      <c r="C185" s="297" t="s">
        <v>338</v>
      </c>
      <c r="D185" s="298"/>
      <c r="E185" s="5"/>
      <c r="F185" s="18">
        <v>10</v>
      </c>
      <c r="G185" s="18">
        <f>IFERROR(VLOOKUP(E185,AnswerCTBL,2,FALSE),0)</f>
        <v>0</v>
      </c>
      <c r="H185" s="109">
        <f>IFERROR(AVERAGE(G185,G192),0)</f>
        <v>0</v>
      </c>
      <c r="I185" s="274"/>
      <c r="J185" s="11"/>
      <c r="K185" s="1"/>
      <c r="L185" s="141"/>
      <c r="M185" s="141"/>
      <c r="N185" s="141"/>
      <c r="O185" s="141"/>
      <c r="P185" s="141"/>
      <c r="Q185" s="1"/>
      <c r="R185" s="1"/>
      <c r="S185" s="1"/>
      <c r="T185" s="1"/>
      <c r="U185" s="1"/>
      <c r="V185" s="1"/>
      <c r="W185" s="1"/>
      <c r="X185" s="1"/>
      <c r="Y185" s="1"/>
      <c r="Z185" s="1"/>
    </row>
    <row r="186" spans="2:26" customFormat="1" ht="12.75" customHeight="1" x14ac:dyDescent="0.15">
      <c r="B186" s="272"/>
      <c r="C186" s="232" t="s">
        <v>370</v>
      </c>
      <c r="D186" s="20" t="s">
        <v>187</v>
      </c>
      <c r="E186" s="29"/>
      <c r="F186" s="24"/>
      <c r="G186" s="24"/>
      <c r="H186" s="125"/>
      <c r="I186" s="275"/>
      <c r="J186" s="11"/>
      <c r="K186" s="1"/>
      <c r="L186" s="141"/>
      <c r="M186" s="141"/>
      <c r="N186" s="141"/>
      <c r="O186" s="141"/>
      <c r="P186" s="141"/>
      <c r="Q186" s="1"/>
      <c r="R186" s="1"/>
      <c r="S186" s="1"/>
      <c r="T186" s="1"/>
      <c r="U186" s="1"/>
      <c r="V186" s="1"/>
      <c r="W186" s="1"/>
      <c r="X186" s="1"/>
      <c r="Y186" s="1"/>
      <c r="Z186" s="1"/>
    </row>
    <row r="187" spans="2:26" customFormat="1" ht="12.75" customHeight="1" x14ac:dyDescent="0.15">
      <c r="B187" s="272"/>
      <c r="C187" s="233" t="s">
        <v>370</v>
      </c>
      <c r="D187" s="19" t="s">
        <v>188</v>
      </c>
      <c r="E187" s="30"/>
      <c r="F187" s="25"/>
      <c r="G187" s="25"/>
      <c r="H187" s="123"/>
      <c r="I187" s="275"/>
      <c r="J187" s="11"/>
      <c r="K187" s="1"/>
      <c r="L187" s="141"/>
      <c r="M187" s="141"/>
      <c r="N187" s="141"/>
      <c r="O187" s="141"/>
      <c r="P187" s="141"/>
      <c r="Q187" s="1"/>
      <c r="R187" s="1"/>
      <c r="S187" s="1"/>
      <c r="T187" s="1"/>
      <c r="U187" s="1"/>
      <c r="V187" s="1"/>
      <c r="W187" s="1"/>
      <c r="X187" s="1"/>
      <c r="Y187" s="1"/>
      <c r="Z187" s="1"/>
    </row>
    <row r="188" spans="2:26" customFormat="1" ht="12.75" customHeight="1" x14ac:dyDescent="0.15">
      <c r="B188" s="272"/>
      <c r="C188" s="233" t="s">
        <v>370</v>
      </c>
      <c r="D188" s="19" t="s">
        <v>189</v>
      </c>
      <c r="E188" s="30"/>
      <c r="F188" s="25"/>
      <c r="G188" s="25"/>
      <c r="H188" s="123"/>
      <c r="I188" s="275"/>
      <c r="J188" s="11"/>
      <c r="K188" s="1"/>
      <c r="L188" s="141"/>
      <c r="M188" s="141"/>
      <c r="N188" s="141"/>
      <c r="O188" s="141"/>
      <c r="P188" s="141"/>
      <c r="Q188" s="1"/>
      <c r="R188" s="1"/>
      <c r="S188" s="1"/>
      <c r="T188" s="1"/>
      <c r="U188" s="1"/>
      <c r="V188" s="1"/>
      <c r="W188" s="1"/>
      <c r="X188" s="1"/>
      <c r="Y188" s="1"/>
      <c r="Z188" s="1"/>
    </row>
    <row r="189" spans="2:26" customFormat="1" ht="12.75" customHeight="1" x14ac:dyDescent="0.15">
      <c r="B189" s="272"/>
      <c r="C189" s="233" t="s">
        <v>370</v>
      </c>
      <c r="D189" s="19" t="s">
        <v>190</v>
      </c>
      <c r="E189" s="30"/>
      <c r="F189" s="25"/>
      <c r="G189" s="25"/>
      <c r="H189" s="123"/>
      <c r="I189" s="275"/>
      <c r="J189" s="11"/>
      <c r="K189" s="1"/>
      <c r="L189" s="141"/>
      <c r="M189" s="141"/>
      <c r="N189" s="141"/>
      <c r="O189" s="141"/>
      <c r="P189" s="141"/>
      <c r="Q189" s="1"/>
      <c r="R189" s="1"/>
      <c r="S189" s="1"/>
      <c r="T189" s="1"/>
      <c r="U189" s="1"/>
      <c r="V189" s="1"/>
      <c r="W189" s="1"/>
      <c r="X189" s="1"/>
      <c r="Y189" s="1"/>
      <c r="Z189" s="1"/>
    </row>
    <row r="190" spans="2:26" customFormat="1" ht="12.75" customHeight="1" x14ac:dyDescent="0.15">
      <c r="B190" s="272"/>
      <c r="C190" s="233" t="s">
        <v>370</v>
      </c>
      <c r="D190" s="19" t="s">
        <v>191</v>
      </c>
      <c r="E190" s="30"/>
      <c r="F190" s="25"/>
      <c r="G190" s="25"/>
      <c r="H190" s="123"/>
      <c r="I190" s="275"/>
      <c r="J190" s="11"/>
      <c r="K190" s="1"/>
      <c r="L190" s="141"/>
      <c r="M190" s="141"/>
      <c r="N190" s="141"/>
      <c r="O190" s="141"/>
      <c r="P190" s="141"/>
      <c r="Q190" s="1"/>
      <c r="R190" s="1"/>
      <c r="S190" s="1"/>
      <c r="T190" s="1"/>
      <c r="U190" s="1"/>
      <c r="V190" s="1"/>
      <c r="W190" s="1"/>
      <c r="X190" s="1"/>
      <c r="Y190" s="1"/>
      <c r="Z190" s="1"/>
    </row>
    <row r="191" spans="2:26" customFormat="1" ht="12.75" customHeight="1" x14ac:dyDescent="0.15">
      <c r="B191" s="272"/>
      <c r="C191" s="235"/>
      <c r="D191" s="21"/>
      <c r="E191" s="31"/>
      <c r="F191" s="26"/>
      <c r="G191" s="26"/>
      <c r="H191" s="124"/>
      <c r="I191" s="276"/>
      <c r="J191" s="11"/>
      <c r="K191" s="1"/>
      <c r="L191" s="141"/>
      <c r="M191" s="141"/>
      <c r="N191" s="141"/>
      <c r="O191" s="141"/>
      <c r="P191" s="141"/>
      <c r="Q191" s="1"/>
      <c r="R191" s="1"/>
      <c r="S191" s="1"/>
      <c r="T191" s="1"/>
      <c r="U191" s="1"/>
      <c r="V191" s="1"/>
      <c r="W191" s="1"/>
      <c r="X191" s="1"/>
      <c r="Y191" s="1"/>
      <c r="Z191" s="1"/>
    </row>
    <row r="192" spans="2:26" customFormat="1" ht="12.75" customHeight="1" x14ac:dyDescent="0.15">
      <c r="B192" s="272"/>
      <c r="C192" s="295" t="s">
        <v>339</v>
      </c>
      <c r="D192" s="296"/>
      <c r="E192" s="22"/>
      <c r="F192" s="18">
        <v>11</v>
      </c>
      <c r="G192" s="18">
        <f>IFERROR(VLOOKUP(E192,AnswerCTBL,2,FALSE),0)</f>
        <v>0</v>
      </c>
      <c r="H192" s="109"/>
      <c r="I192" s="274"/>
      <c r="J192" s="11"/>
      <c r="K192" s="1"/>
      <c r="L192" s="141"/>
      <c r="M192" s="141"/>
      <c r="N192" s="141"/>
      <c r="O192" s="141"/>
      <c r="P192" s="141"/>
      <c r="Q192" s="1"/>
      <c r="R192" s="1"/>
      <c r="S192" s="1"/>
      <c r="T192" s="1"/>
      <c r="U192" s="1"/>
      <c r="V192" s="1"/>
      <c r="W192" s="1"/>
      <c r="X192" s="1"/>
      <c r="Y192" s="1"/>
      <c r="Z192" s="1"/>
    </row>
    <row r="193" spans="2:26" customFormat="1" ht="26" x14ac:dyDescent="0.15">
      <c r="B193" s="272"/>
      <c r="C193" s="232" t="s">
        <v>370</v>
      </c>
      <c r="D193" s="20" t="s">
        <v>192</v>
      </c>
      <c r="E193" s="29"/>
      <c r="F193" s="24"/>
      <c r="G193" s="24"/>
      <c r="H193" s="125"/>
      <c r="I193" s="275"/>
      <c r="J193" s="11"/>
      <c r="K193" s="1"/>
      <c r="L193" s="141"/>
      <c r="M193" s="141"/>
      <c r="N193" s="141"/>
      <c r="O193" s="141"/>
      <c r="P193" s="141"/>
      <c r="Q193" s="1"/>
      <c r="R193" s="1"/>
      <c r="S193" s="1"/>
      <c r="T193" s="1"/>
      <c r="U193" s="1"/>
      <c r="V193" s="1"/>
      <c r="W193" s="1"/>
      <c r="X193" s="1"/>
      <c r="Y193" s="1"/>
      <c r="Z193" s="1"/>
    </row>
    <row r="194" spans="2:26" customFormat="1" ht="12.75" customHeight="1" x14ac:dyDescent="0.15">
      <c r="B194" s="273"/>
      <c r="C194" s="235"/>
      <c r="D194" s="21"/>
      <c r="E194" s="31"/>
      <c r="F194" s="26"/>
      <c r="G194" s="26"/>
      <c r="H194" s="124"/>
      <c r="I194" s="276"/>
      <c r="J194" s="11"/>
      <c r="K194" s="1"/>
      <c r="L194" s="141"/>
      <c r="M194" s="141"/>
      <c r="N194" s="141"/>
      <c r="O194" s="141"/>
      <c r="P194" s="141"/>
      <c r="Q194" s="1"/>
      <c r="R194" s="1"/>
      <c r="S194" s="1"/>
      <c r="T194" s="1"/>
      <c r="U194" s="1"/>
      <c r="V194" s="1"/>
      <c r="W194" s="1"/>
      <c r="X194" s="1"/>
      <c r="Y194" s="1"/>
      <c r="Z194" s="1"/>
    </row>
    <row r="195" spans="2:26" customFormat="1" ht="12.75" customHeight="1" x14ac:dyDescent="0.15">
      <c r="B195" s="283"/>
      <c r="C195" s="284"/>
      <c r="D195" s="284"/>
      <c r="E195" s="284"/>
      <c r="F195" s="284"/>
      <c r="G195" s="284"/>
      <c r="H195" s="284"/>
      <c r="I195" s="285"/>
      <c r="J195" s="11"/>
      <c r="K195" s="1"/>
      <c r="L195" s="141"/>
      <c r="M195" s="141"/>
      <c r="N195" s="141"/>
      <c r="O195" s="141"/>
      <c r="P195" s="141"/>
      <c r="Q195" s="1"/>
      <c r="R195" s="1"/>
      <c r="S195" s="1"/>
      <c r="T195" s="1"/>
      <c r="U195" s="1"/>
      <c r="V195" s="1"/>
      <c r="W195" s="1"/>
      <c r="X195" s="1"/>
      <c r="Y195" s="1"/>
      <c r="Z195" s="1"/>
    </row>
    <row r="196" spans="2:26" customFormat="1" ht="12.75" customHeight="1" x14ac:dyDescent="0.15">
      <c r="B196" s="271" t="s">
        <v>193</v>
      </c>
      <c r="C196" s="297" t="s">
        <v>340</v>
      </c>
      <c r="D196" s="298"/>
      <c r="E196" s="5"/>
      <c r="F196" s="18">
        <v>12</v>
      </c>
      <c r="G196" s="18">
        <f>IFERROR(VLOOKUP(E196,AnswerCTBL,2,FALSE),0)</f>
        <v>0</v>
      </c>
      <c r="H196" s="109">
        <f>IFERROR(AVERAGE(G196,G199),0)</f>
        <v>0</v>
      </c>
      <c r="I196" s="274"/>
      <c r="J196" s="11"/>
      <c r="K196" s="1"/>
      <c r="L196" s="141"/>
      <c r="M196" s="141"/>
      <c r="N196" s="141"/>
      <c r="O196" s="141"/>
      <c r="P196" s="141"/>
      <c r="Q196" s="1"/>
      <c r="R196" s="1"/>
      <c r="S196" s="1"/>
      <c r="T196" s="1"/>
      <c r="U196" s="1"/>
      <c r="V196" s="1"/>
      <c r="W196" s="1"/>
      <c r="X196" s="1"/>
      <c r="Y196" s="1"/>
      <c r="Z196" s="1"/>
    </row>
    <row r="197" spans="2:26" customFormat="1" ht="12.75" customHeight="1" x14ac:dyDescent="0.15">
      <c r="B197" s="272"/>
      <c r="C197" s="232" t="s">
        <v>370</v>
      </c>
      <c r="D197" s="20" t="s">
        <v>194</v>
      </c>
      <c r="E197" s="29"/>
      <c r="F197" s="24"/>
      <c r="G197" s="24"/>
      <c r="H197" s="125"/>
      <c r="I197" s="275"/>
      <c r="J197" s="11"/>
      <c r="K197" s="1"/>
      <c r="L197" s="141"/>
      <c r="M197" s="141"/>
      <c r="N197" s="141"/>
      <c r="O197" s="141"/>
      <c r="P197" s="141"/>
      <c r="Q197" s="1"/>
      <c r="R197" s="1"/>
      <c r="S197" s="1"/>
      <c r="T197" s="1"/>
      <c r="U197" s="1"/>
      <c r="V197" s="1"/>
      <c r="W197" s="1"/>
      <c r="X197" s="1"/>
      <c r="Y197" s="1"/>
      <c r="Z197" s="1"/>
    </row>
    <row r="198" spans="2:26" customFormat="1" ht="12.75" customHeight="1" x14ac:dyDescent="0.15">
      <c r="B198" s="272"/>
      <c r="C198" s="235"/>
      <c r="D198" s="21"/>
      <c r="E198" s="31"/>
      <c r="F198" s="26"/>
      <c r="G198" s="26"/>
      <c r="H198" s="124"/>
      <c r="I198" s="276"/>
      <c r="J198" s="11"/>
      <c r="K198" s="1"/>
      <c r="L198" s="141"/>
      <c r="M198" s="141"/>
      <c r="N198" s="141"/>
      <c r="O198" s="141"/>
      <c r="P198" s="141"/>
      <c r="Q198" s="1"/>
      <c r="R198" s="1"/>
      <c r="S198" s="1"/>
      <c r="T198" s="1"/>
      <c r="U198" s="1"/>
      <c r="V198" s="1"/>
      <c r="W198" s="1"/>
      <c r="X198" s="1"/>
      <c r="Y198" s="1"/>
      <c r="Z198" s="1"/>
    </row>
    <row r="199" spans="2:26" customFormat="1" ht="12.75" customHeight="1" x14ac:dyDescent="0.15">
      <c r="B199" s="272"/>
      <c r="C199" s="295" t="s">
        <v>341</v>
      </c>
      <c r="D199" s="296"/>
      <c r="E199" s="22"/>
      <c r="F199" s="18">
        <v>13</v>
      </c>
      <c r="G199" s="18">
        <f>IFERROR(VLOOKUP(E199,AnswerDTBL,2,FALSE),0)</f>
        <v>0</v>
      </c>
      <c r="H199" s="109"/>
      <c r="I199" s="274"/>
      <c r="J199" s="11"/>
      <c r="K199" s="1"/>
      <c r="L199" s="141"/>
      <c r="M199" s="141"/>
      <c r="N199" s="141"/>
      <c r="O199" s="141"/>
      <c r="P199" s="141"/>
      <c r="Q199" s="1"/>
      <c r="R199" s="1"/>
      <c r="S199" s="1"/>
      <c r="T199" s="1"/>
      <c r="U199" s="1"/>
      <c r="V199" s="1"/>
      <c r="W199" s="1"/>
      <c r="X199" s="1"/>
      <c r="Y199" s="1"/>
      <c r="Z199" s="1"/>
    </row>
    <row r="200" spans="2:26" customFormat="1" ht="12.75" customHeight="1" x14ac:dyDescent="0.15">
      <c r="B200" s="272"/>
      <c r="C200" s="232" t="s">
        <v>370</v>
      </c>
      <c r="D200" s="20" t="s">
        <v>195</v>
      </c>
      <c r="E200" s="29"/>
      <c r="F200" s="24"/>
      <c r="G200" s="24"/>
      <c r="H200" s="125"/>
      <c r="I200" s="275"/>
      <c r="J200" s="11"/>
      <c r="K200" s="1"/>
      <c r="L200" s="141"/>
      <c r="M200" s="141"/>
      <c r="N200" s="141"/>
      <c r="O200" s="141"/>
      <c r="P200" s="141"/>
      <c r="Q200" s="1"/>
      <c r="R200" s="1"/>
      <c r="S200" s="1"/>
      <c r="T200" s="1"/>
      <c r="U200" s="1"/>
      <c r="V200" s="1"/>
      <c r="W200" s="1"/>
      <c r="X200" s="1"/>
      <c r="Y200" s="1"/>
      <c r="Z200" s="1"/>
    </row>
    <row r="201" spans="2:26" customFormat="1" ht="12.75" customHeight="1" x14ac:dyDescent="0.15">
      <c r="B201" s="272"/>
      <c r="C201" s="233" t="s">
        <v>370</v>
      </c>
      <c r="D201" s="19" t="s">
        <v>196</v>
      </c>
      <c r="E201" s="30"/>
      <c r="F201" s="25"/>
      <c r="G201" s="25"/>
      <c r="H201" s="123"/>
      <c r="I201" s="275"/>
      <c r="J201" s="11"/>
      <c r="K201" s="1"/>
      <c r="L201" s="141"/>
      <c r="M201" s="141"/>
      <c r="N201" s="141"/>
      <c r="O201" s="141"/>
      <c r="P201" s="141"/>
      <c r="Q201" s="1"/>
      <c r="R201" s="1"/>
      <c r="S201" s="1"/>
      <c r="T201" s="1"/>
      <c r="U201" s="1"/>
      <c r="V201" s="1"/>
      <c r="W201" s="1"/>
      <c r="X201" s="1"/>
      <c r="Y201" s="1"/>
      <c r="Z201" s="1"/>
    </row>
    <row r="202" spans="2:26" customFormat="1" ht="12.75" customHeight="1" x14ac:dyDescent="0.15">
      <c r="B202" s="272"/>
      <c r="C202" s="233" t="s">
        <v>370</v>
      </c>
      <c r="D202" s="19" t="s">
        <v>197</v>
      </c>
      <c r="E202" s="30"/>
      <c r="F202" s="25"/>
      <c r="G202" s="25"/>
      <c r="H202" s="123"/>
      <c r="I202" s="275"/>
      <c r="J202" s="11"/>
      <c r="K202" s="1"/>
      <c r="L202" s="141"/>
      <c r="M202" s="141"/>
      <c r="N202" s="141"/>
      <c r="O202" s="141"/>
      <c r="P202" s="141"/>
      <c r="Q202" s="1"/>
      <c r="R202" s="1"/>
      <c r="S202" s="1"/>
      <c r="T202" s="1"/>
      <c r="U202" s="1"/>
      <c r="V202" s="1"/>
      <c r="W202" s="1"/>
      <c r="X202" s="1"/>
      <c r="Y202" s="1"/>
      <c r="Z202" s="1"/>
    </row>
    <row r="203" spans="2:26" customFormat="1" ht="12.75" customHeight="1" x14ac:dyDescent="0.15">
      <c r="B203" s="272"/>
      <c r="C203" s="233" t="s">
        <v>370</v>
      </c>
      <c r="D203" s="19" t="s">
        <v>198</v>
      </c>
      <c r="E203" s="30"/>
      <c r="F203" s="25"/>
      <c r="G203" s="25"/>
      <c r="H203" s="123"/>
      <c r="I203" s="275"/>
      <c r="J203" s="11"/>
      <c r="K203" s="1"/>
      <c r="L203" s="141"/>
      <c r="M203" s="141"/>
      <c r="N203" s="141"/>
      <c r="O203" s="141"/>
      <c r="P203" s="141"/>
      <c r="Q203" s="1"/>
      <c r="R203" s="1"/>
      <c r="S203" s="1"/>
      <c r="T203" s="1"/>
      <c r="U203" s="1"/>
      <c r="V203" s="1"/>
      <c r="W203" s="1"/>
      <c r="X203" s="1"/>
      <c r="Y203" s="1"/>
      <c r="Z203" s="1"/>
    </row>
    <row r="204" spans="2:26" customFormat="1" ht="12.75" customHeight="1" x14ac:dyDescent="0.15">
      <c r="B204" s="273"/>
      <c r="C204" s="235"/>
      <c r="D204" s="21"/>
      <c r="E204" s="31"/>
      <c r="F204" s="26"/>
      <c r="G204" s="26"/>
      <c r="H204" s="124"/>
      <c r="I204" s="276"/>
      <c r="J204" s="11"/>
      <c r="K204" s="1"/>
      <c r="L204" s="141"/>
      <c r="M204" s="141"/>
      <c r="N204" s="141"/>
      <c r="O204" s="141"/>
      <c r="P204" s="141"/>
      <c r="Q204" s="1"/>
      <c r="R204" s="1"/>
      <c r="S204" s="1"/>
      <c r="T204" s="1"/>
      <c r="U204" s="1"/>
      <c r="V204" s="1"/>
      <c r="W204" s="1"/>
      <c r="X204" s="1"/>
      <c r="Y204" s="1"/>
      <c r="Z204" s="1"/>
    </row>
    <row r="205" spans="2:26" customFormat="1" ht="12.75" customHeight="1" x14ac:dyDescent="0.15">
      <c r="B205" s="262" t="s">
        <v>199</v>
      </c>
      <c r="C205" s="263"/>
      <c r="D205" s="264"/>
      <c r="E205" s="80" t="s">
        <v>371</v>
      </c>
      <c r="F205" s="80"/>
      <c r="G205" s="80"/>
      <c r="H205" s="129"/>
      <c r="I205" s="79" t="s">
        <v>60</v>
      </c>
      <c r="J205" s="79" t="s">
        <v>368</v>
      </c>
      <c r="K205" s="1"/>
      <c r="L205" s="141"/>
      <c r="M205" s="141"/>
      <c r="N205" s="141"/>
      <c r="O205" s="141"/>
      <c r="P205" s="141"/>
      <c r="Q205" s="1"/>
      <c r="R205" s="1"/>
      <c r="S205" s="1"/>
      <c r="T205" s="1"/>
      <c r="U205" s="1"/>
      <c r="V205" s="1"/>
      <c r="W205" s="1"/>
      <c r="X205" s="1"/>
      <c r="Y205" s="1"/>
      <c r="Z205" s="1"/>
    </row>
    <row r="206" spans="2:26" customFormat="1" ht="12.75" customHeight="1" x14ac:dyDescent="0.15">
      <c r="B206" s="271" t="s">
        <v>200</v>
      </c>
      <c r="C206" s="297" t="s">
        <v>201</v>
      </c>
      <c r="D206" s="298"/>
      <c r="E206" s="5"/>
      <c r="F206" s="18">
        <v>14</v>
      </c>
      <c r="G206" s="18">
        <f>IFERROR(VLOOKUP(E206,AnswerFTBL,2,FALSE),0)</f>
        <v>0</v>
      </c>
      <c r="H206" s="109">
        <f>IFERROR(AVERAGE(G206,G211),0)</f>
        <v>0</v>
      </c>
      <c r="I206" s="274"/>
      <c r="J206" s="250">
        <f>SUM(H206,H216,H229)</f>
        <v>0</v>
      </c>
      <c r="K206" s="1"/>
      <c r="L206" s="141"/>
      <c r="M206" s="141"/>
      <c r="N206" s="141"/>
      <c r="O206" s="141"/>
      <c r="P206" s="141"/>
      <c r="Q206" s="1"/>
      <c r="R206" s="1"/>
      <c r="S206" s="1"/>
      <c r="T206" s="1"/>
      <c r="U206" s="1"/>
      <c r="V206" s="1"/>
      <c r="W206" s="1"/>
      <c r="X206" s="1"/>
      <c r="Y206" s="1"/>
      <c r="Z206" s="1"/>
    </row>
    <row r="207" spans="2:26" customFormat="1" ht="12.75" customHeight="1" x14ac:dyDescent="0.15">
      <c r="B207" s="272"/>
      <c r="C207" s="232" t="s">
        <v>370</v>
      </c>
      <c r="D207" s="20" t="s">
        <v>202</v>
      </c>
      <c r="E207" s="29"/>
      <c r="F207" s="24"/>
      <c r="G207" s="24"/>
      <c r="H207" s="125"/>
      <c r="I207" s="275"/>
      <c r="J207" s="251"/>
      <c r="K207" s="1"/>
      <c r="L207" s="141"/>
      <c r="M207" s="141"/>
      <c r="N207" s="141"/>
      <c r="O207" s="141"/>
      <c r="P207" s="141"/>
      <c r="Q207" s="1"/>
      <c r="R207" s="1"/>
      <c r="S207" s="1"/>
      <c r="T207" s="1"/>
      <c r="U207" s="1"/>
      <c r="V207" s="1"/>
      <c r="W207" s="1"/>
      <c r="X207" s="1"/>
      <c r="Y207" s="1"/>
      <c r="Z207" s="1"/>
    </row>
    <row r="208" spans="2:26" customFormat="1" ht="26" x14ac:dyDescent="0.15">
      <c r="B208" s="272"/>
      <c r="C208" s="233" t="s">
        <v>370</v>
      </c>
      <c r="D208" s="19" t="s">
        <v>203</v>
      </c>
      <c r="E208" s="30"/>
      <c r="F208" s="25"/>
      <c r="G208" s="25"/>
      <c r="H208" s="123"/>
      <c r="I208" s="275"/>
      <c r="J208" s="251"/>
      <c r="K208" s="1"/>
      <c r="L208" s="141"/>
      <c r="M208" s="141"/>
      <c r="N208" s="141"/>
      <c r="O208" s="141"/>
      <c r="P208" s="141"/>
      <c r="Q208" s="1"/>
      <c r="R208" s="1"/>
      <c r="S208" s="1"/>
      <c r="T208" s="1"/>
      <c r="U208" s="1"/>
      <c r="V208" s="1"/>
      <c r="W208" s="1"/>
      <c r="X208" s="1"/>
      <c r="Y208" s="1"/>
      <c r="Z208" s="1"/>
    </row>
    <row r="209" spans="2:26" customFormat="1" ht="12.75" customHeight="1" x14ac:dyDescent="0.15">
      <c r="B209" s="272"/>
      <c r="C209" s="233" t="s">
        <v>370</v>
      </c>
      <c r="D209" s="19" t="s">
        <v>204</v>
      </c>
      <c r="E209" s="30"/>
      <c r="F209" s="25"/>
      <c r="G209" s="25"/>
      <c r="H209" s="123"/>
      <c r="I209" s="275"/>
      <c r="J209" s="251"/>
      <c r="K209" s="1"/>
      <c r="L209" s="141"/>
      <c r="M209" s="141"/>
      <c r="N209" s="141"/>
      <c r="O209" s="141"/>
      <c r="P209" s="141"/>
      <c r="Q209" s="1"/>
      <c r="R209" s="1"/>
      <c r="S209" s="1"/>
      <c r="T209" s="1"/>
      <c r="U209" s="1"/>
      <c r="V209" s="1"/>
      <c r="W209" s="1"/>
      <c r="X209" s="1"/>
      <c r="Y209" s="1"/>
      <c r="Z209" s="1"/>
    </row>
    <row r="210" spans="2:26" customFormat="1" ht="12.75" customHeight="1" x14ac:dyDescent="0.15">
      <c r="B210" s="272"/>
      <c r="C210" s="235"/>
      <c r="D210" s="21"/>
      <c r="E210" s="31"/>
      <c r="F210" s="26"/>
      <c r="G210" s="26"/>
      <c r="H210" s="124"/>
      <c r="I210" s="276"/>
      <c r="J210" s="252"/>
      <c r="K210" s="1"/>
      <c r="L210" s="141"/>
      <c r="M210" s="141"/>
      <c r="N210" s="141"/>
      <c r="O210" s="141"/>
      <c r="P210" s="141"/>
      <c r="Q210" s="1"/>
      <c r="R210" s="1"/>
      <c r="S210" s="1"/>
      <c r="T210" s="1"/>
      <c r="U210" s="1"/>
      <c r="V210" s="1"/>
      <c r="W210" s="1"/>
      <c r="X210" s="1"/>
      <c r="Y210" s="1"/>
      <c r="Z210" s="1"/>
    </row>
    <row r="211" spans="2:26" customFormat="1" ht="12.75" customHeight="1" x14ac:dyDescent="0.15">
      <c r="B211" s="272"/>
      <c r="C211" s="295" t="s">
        <v>342</v>
      </c>
      <c r="D211" s="296"/>
      <c r="E211" s="22"/>
      <c r="F211" s="18">
        <v>15</v>
      </c>
      <c r="G211" s="18">
        <f>IFERROR(VLOOKUP(E211,AnswerCTBL,2,FALSE),0)</f>
        <v>0</v>
      </c>
      <c r="H211" s="109"/>
      <c r="I211" s="274"/>
      <c r="J211" s="11"/>
      <c r="K211" s="1"/>
      <c r="L211" s="141"/>
      <c r="M211" s="141"/>
      <c r="N211" s="141"/>
      <c r="O211" s="141"/>
      <c r="P211" s="141"/>
      <c r="Q211" s="1"/>
      <c r="R211" s="1"/>
      <c r="S211" s="1"/>
      <c r="T211" s="1"/>
      <c r="U211" s="1"/>
      <c r="V211" s="1"/>
      <c r="W211" s="1"/>
      <c r="X211" s="1"/>
      <c r="Y211" s="1"/>
      <c r="Z211" s="1"/>
    </row>
    <row r="212" spans="2:26" customFormat="1" ht="12.75" customHeight="1" x14ac:dyDescent="0.15">
      <c r="B212" s="272"/>
      <c r="C212" s="232" t="s">
        <v>370</v>
      </c>
      <c r="D212" s="20" t="s">
        <v>205</v>
      </c>
      <c r="E212" s="29"/>
      <c r="F212" s="24"/>
      <c r="G212" s="24"/>
      <c r="H212" s="125"/>
      <c r="I212" s="275"/>
      <c r="J212" s="11"/>
      <c r="K212" s="1"/>
      <c r="L212" s="141"/>
      <c r="M212" s="141"/>
      <c r="N212" s="141"/>
      <c r="O212" s="141"/>
      <c r="P212" s="141"/>
      <c r="Q212" s="1"/>
      <c r="R212" s="1"/>
      <c r="S212" s="1"/>
      <c r="T212" s="1"/>
      <c r="U212" s="1"/>
      <c r="V212" s="1"/>
      <c r="W212" s="1"/>
      <c r="X212" s="1"/>
      <c r="Y212" s="1"/>
      <c r="Z212" s="1"/>
    </row>
    <row r="213" spans="2:26" customFormat="1" ht="12.75" customHeight="1" x14ac:dyDescent="0.15">
      <c r="B213" s="272"/>
      <c r="C213" s="233" t="s">
        <v>370</v>
      </c>
      <c r="D213" s="19" t="s">
        <v>206</v>
      </c>
      <c r="E213" s="30"/>
      <c r="F213" s="25"/>
      <c r="G213" s="25"/>
      <c r="H213" s="123"/>
      <c r="I213" s="275"/>
      <c r="J213" s="11"/>
      <c r="K213" s="1"/>
      <c r="L213" s="141"/>
      <c r="M213" s="141"/>
      <c r="N213" s="141"/>
      <c r="O213" s="141"/>
      <c r="P213" s="141"/>
      <c r="Q213" s="1"/>
      <c r="R213" s="1"/>
      <c r="S213" s="1"/>
      <c r="T213" s="1"/>
      <c r="U213" s="1"/>
      <c r="V213" s="1"/>
      <c r="W213" s="1"/>
      <c r="X213" s="1"/>
      <c r="Y213" s="1"/>
      <c r="Z213" s="1"/>
    </row>
    <row r="214" spans="2:26" customFormat="1" ht="12.75" customHeight="1" x14ac:dyDescent="0.15">
      <c r="B214" s="273"/>
      <c r="C214" s="235"/>
      <c r="D214" s="21"/>
      <c r="E214" s="31"/>
      <c r="F214" s="26"/>
      <c r="G214" s="26"/>
      <c r="H214" s="124"/>
      <c r="I214" s="276"/>
      <c r="J214" s="11"/>
      <c r="K214" s="1"/>
      <c r="L214" s="141"/>
      <c r="M214" s="141"/>
      <c r="N214" s="141"/>
      <c r="O214" s="141"/>
      <c r="P214" s="141"/>
      <c r="Q214" s="1"/>
      <c r="R214" s="1"/>
      <c r="S214" s="1"/>
      <c r="T214" s="1"/>
      <c r="U214" s="1"/>
      <c r="V214" s="1"/>
      <c r="W214" s="1"/>
      <c r="X214" s="1"/>
      <c r="Y214" s="1"/>
      <c r="Z214" s="1"/>
    </row>
    <row r="215" spans="2:26" customFormat="1" ht="12.75" customHeight="1" x14ac:dyDescent="0.15">
      <c r="B215" s="283"/>
      <c r="C215" s="284"/>
      <c r="D215" s="284"/>
      <c r="E215" s="284"/>
      <c r="F215" s="284"/>
      <c r="G215" s="284"/>
      <c r="H215" s="284"/>
      <c r="I215" s="285"/>
      <c r="J215" s="11"/>
      <c r="K215" s="1"/>
      <c r="L215" s="141"/>
      <c r="M215" s="141"/>
      <c r="N215" s="141"/>
      <c r="O215" s="141"/>
      <c r="P215" s="141"/>
      <c r="Q215" s="1"/>
      <c r="R215" s="1"/>
      <c r="S215" s="1"/>
      <c r="T215" s="1"/>
      <c r="U215" s="1"/>
      <c r="V215" s="1"/>
      <c r="W215" s="1"/>
      <c r="X215" s="1"/>
      <c r="Y215" s="1"/>
      <c r="Z215" s="1"/>
    </row>
    <row r="216" spans="2:26" customFormat="1" ht="12.75" customHeight="1" x14ac:dyDescent="0.15">
      <c r="B216" s="271" t="s">
        <v>207</v>
      </c>
      <c r="C216" s="297" t="s">
        <v>208</v>
      </c>
      <c r="D216" s="298"/>
      <c r="E216" s="5"/>
      <c r="F216" s="18">
        <v>16</v>
      </c>
      <c r="G216" s="18">
        <f>IFERROR(VLOOKUP(E216,AnswerGTBL,2,FALSE),0)</f>
        <v>0</v>
      </c>
      <c r="H216" s="109">
        <f>IFERROR(AVERAGE(G216,G223),0)</f>
        <v>0</v>
      </c>
      <c r="I216" s="274"/>
      <c r="J216" s="11"/>
      <c r="K216" s="1"/>
      <c r="L216" s="141"/>
      <c r="M216" s="141"/>
      <c r="N216" s="141"/>
      <c r="O216" s="141"/>
      <c r="P216" s="141"/>
      <c r="Q216" s="1"/>
      <c r="R216" s="1"/>
      <c r="S216" s="1"/>
      <c r="T216" s="1"/>
      <c r="U216" s="1"/>
      <c r="V216" s="1"/>
      <c r="W216" s="1"/>
      <c r="X216" s="1"/>
      <c r="Y216" s="1"/>
      <c r="Z216" s="1"/>
    </row>
    <row r="217" spans="2:26" customFormat="1" ht="26" x14ac:dyDescent="0.15">
      <c r="B217" s="272"/>
      <c r="C217" s="232" t="s">
        <v>370</v>
      </c>
      <c r="D217" s="20" t="s">
        <v>496</v>
      </c>
      <c r="E217" s="29"/>
      <c r="F217" s="24"/>
      <c r="G217" s="24"/>
      <c r="H217" s="125"/>
      <c r="I217" s="275"/>
      <c r="J217" s="11"/>
      <c r="K217" s="1"/>
      <c r="L217" s="141"/>
      <c r="M217" s="141"/>
      <c r="N217" s="141"/>
      <c r="O217" s="141"/>
      <c r="P217" s="141"/>
      <c r="Q217" s="1"/>
      <c r="R217" s="1"/>
      <c r="S217" s="1"/>
      <c r="T217" s="1"/>
      <c r="U217" s="1"/>
      <c r="V217" s="1"/>
      <c r="W217" s="1"/>
      <c r="X217" s="1"/>
      <c r="Y217" s="1"/>
      <c r="Z217" s="1"/>
    </row>
    <row r="218" spans="2:26" customFormat="1" ht="12.75" customHeight="1" x14ac:dyDescent="0.15">
      <c r="B218" s="272"/>
      <c r="C218" s="233" t="s">
        <v>370</v>
      </c>
      <c r="D218" s="19" t="s">
        <v>209</v>
      </c>
      <c r="E218" s="30"/>
      <c r="F218" s="25"/>
      <c r="G218" s="25"/>
      <c r="H218" s="123"/>
      <c r="I218" s="275"/>
      <c r="J218" s="11"/>
      <c r="K218" s="1"/>
      <c r="L218" s="141"/>
      <c r="M218" s="141"/>
      <c r="N218" s="141"/>
      <c r="O218" s="141"/>
      <c r="P218" s="141"/>
      <c r="Q218" s="1"/>
      <c r="R218" s="1"/>
      <c r="S218" s="1"/>
      <c r="T218" s="1"/>
      <c r="U218" s="1"/>
      <c r="V218" s="1"/>
      <c r="W218" s="1"/>
      <c r="X218" s="1"/>
      <c r="Y218" s="1"/>
      <c r="Z218" s="1"/>
    </row>
    <row r="219" spans="2:26" customFormat="1" ht="12.75" customHeight="1" x14ac:dyDescent="0.15">
      <c r="B219" s="272"/>
      <c r="C219" s="233" t="s">
        <v>370</v>
      </c>
      <c r="D219" s="19" t="s">
        <v>210</v>
      </c>
      <c r="E219" s="30"/>
      <c r="F219" s="25"/>
      <c r="G219" s="25"/>
      <c r="H219" s="123"/>
      <c r="I219" s="275"/>
      <c r="J219" s="11"/>
      <c r="K219" s="1"/>
      <c r="L219" s="141"/>
      <c r="M219" s="141"/>
      <c r="N219" s="141"/>
      <c r="O219" s="141"/>
      <c r="P219" s="141"/>
      <c r="Q219" s="1"/>
      <c r="R219" s="1"/>
      <c r="S219" s="1"/>
      <c r="T219" s="1"/>
      <c r="U219" s="1"/>
      <c r="V219" s="1"/>
      <c r="W219" s="1"/>
      <c r="X219" s="1"/>
      <c r="Y219" s="1"/>
      <c r="Z219" s="1"/>
    </row>
    <row r="220" spans="2:26" customFormat="1" ht="12.75" customHeight="1" x14ac:dyDescent="0.15">
      <c r="B220" s="272"/>
      <c r="C220" s="233" t="s">
        <v>370</v>
      </c>
      <c r="D220" s="19" t="s">
        <v>211</v>
      </c>
      <c r="E220" s="30"/>
      <c r="F220" s="25"/>
      <c r="G220" s="25"/>
      <c r="H220" s="123"/>
      <c r="I220" s="275"/>
      <c r="J220" s="11"/>
      <c r="K220" s="1"/>
      <c r="L220" s="141"/>
      <c r="M220" s="141"/>
      <c r="N220" s="141"/>
      <c r="O220" s="141"/>
      <c r="P220" s="141"/>
      <c r="Q220" s="1"/>
      <c r="R220" s="1"/>
      <c r="S220" s="1"/>
      <c r="T220" s="1"/>
      <c r="U220" s="1"/>
      <c r="V220" s="1"/>
      <c r="W220" s="1"/>
      <c r="X220" s="1"/>
      <c r="Y220" s="1"/>
      <c r="Z220" s="1"/>
    </row>
    <row r="221" spans="2:26" customFormat="1" ht="12.75" customHeight="1" x14ac:dyDescent="0.15">
      <c r="B221" s="272"/>
      <c r="C221" s="233" t="s">
        <v>370</v>
      </c>
      <c r="D221" s="19" t="s">
        <v>212</v>
      </c>
      <c r="E221" s="30"/>
      <c r="F221" s="25"/>
      <c r="G221" s="25"/>
      <c r="H221" s="123"/>
      <c r="I221" s="275"/>
      <c r="J221" s="11"/>
      <c r="K221" s="1"/>
      <c r="L221" s="141"/>
      <c r="M221" s="141"/>
      <c r="N221" s="141"/>
      <c r="O221" s="141"/>
      <c r="P221" s="141"/>
      <c r="Q221" s="1"/>
      <c r="R221" s="1"/>
      <c r="S221" s="1"/>
      <c r="T221" s="1"/>
      <c r="U221" s="1"/>
      <c r="V221" s="1"/>
      <c r="W221" s="1"/>
      <c r="X221" s="1"/>
      <c r="Y221" s="1"/>
      <c r="Z221" s="1"/>
    </row>
    <row r="222" spans="2:26" customFormat="1" ht="12.75" customHeight="1" x14ac:dyDescent="0.15">
      <c r="B222" s="272"/>
      <c r="C222" s="235"/>
      <c r="D222" s="21"/>
      <c r="E222" s="31"/>
      <c r="F222" s="26"/>
      <c r="G222" s="26"/>
      <c r="H222" s="124"/>
      <c r="I222" s="276"/>
      <c r="J222" s="11"/>
      <c r="K222" s="1"/>
      <c r="L222" s="141"/>
      <c r="M222" s="141"/>
      <c r="N222" s="141"/>
      <c r="O222" s="141"/>
      <c r="P222" s="141"/>
      <c r="Q222" s="1"/>
      <c r="R222" s="1"/>
      <c r="S222" s="1"/>
      <c r="T222" s="1"/>
      <c r="U222" s="1"/>
      <c r="V222" s="1"/>
      <c r="W222" s="1"/>
      <c r="X222" s="1"/>
      <c r="Y222" s="1"/>
      <c r="Z222" s="1"/>
    </row>
    <row r="223" spans="2:26" customFormat="1" ht="12.75" customHeight="1" x14ac:dyDescent="0.15">
      <c r="B223" s="272"/>
      <c r="C223" s="295" t="s">
        <v>213</v>
      </c>
      <c r="D223" s="296"/>
      <c r="E223" s="22"/>
      <c r="F223" s="18">
        <v>17</v>
      </c>
      <c r="G223" s="18">
        <f>IFERROR(VLOOKUP(E223,AnswerFTBL,2,FALSE),0)</f>
        <v>0</v>
      </c>
      <c r="H223" s="109"/>
      <c r="I223" s="274"/>
      <c r="J223" s="11"/>
      <c r="K223" s="1"/>
      <c r="L223" s="141"/>
      <c r="M223" s="141"/>
      <c r="N223" s="141"/>
      <c r="O223" s="141"/>
      <c r="P223" s="141"/>
      <c r="Q223" s="1"/>
      <c r="R223" s="1"/>
      <c r="S223" s="1"/>
      <c r="T223" s="1"/>
      <c r="U223" s="1"/>
      <c r="V223" s="1"/>
      <c r="W223" s="1"/>
      <c r="X223" s="1"/>
      <c r="Y223" s="1"/>
      <c r="Z223" s="1"/>
    </row>
    <row r="224" spans="2:26" customFormat="1" ht="12.75" customHeight="1" x14ac:dyDescent="0.15">
      <c r="B224" s="272"/>
      <c r="C224" s="232" t="s">
        <v>370</v>
      </c>
      <c r="D224" s="20" t="s">
        <v>214</v>
      </c>
      <c r="E224" s="29"/>
      <c r="F224" s="24"/>
      <c r="G224" s="24"/>
      <c r="H224" s="125"/>
      <c r="I224" s="275"/>
      <c r="J224" s="11"/>
      <c r="K224" s="1"/>
      <c r="L224" s="141"/>
      <c r="M224" s="141"/>
      <c r="N224" s="141"/>
      <c r="O224" s="141"/>
      <c r="P224" s="141"/>
      <c r="Q224" s="1"/>
      <c r="R224" s="1"/>
      <c r="S224" s="1"/>
      <c r="T224" s="1"/>
      <c r="U224" s="1"/>
      <c r="V224" s="1"/>
      <c r="W224" s="1"/>
      <c r="X224" s="1"/>
      <c r="Y224" s="1"/>
      <c r="Z224" s="1"/>
    </row>
    <row r="225" spans="2:26" customFormat="1" ht="26" x14ac:dyDescent="0.15">
      <c r="B225" s="272"/>
      <c r="C225" s="233" t="s">
        <v>370</v>
      </c>
      <c r="D225" s="19" t="s">
        <v>215</v>
      </c>
      <c r="E225" s="30"/>
      <c r="F225" s="25"/>
      <c r="G225" s="25"/>
      <c r="H225" s="123"/>
      <c r="I225" s="275"/>
      <c r="J225" s="11"/>
      <c r="K225" s="1"/>
      <c r="L225" s="141"/>
      <c r="M225" s="141"/>
      <c r="N225" s="141"/>
      <c r="O225" s="141"/>
      <c r="P225" s="141"/>
      <c r="Q225" s="1"/>
      <c r="R225" s="1"/>
      <c r="S225" s="1"/>
      <c r="T225" s="1"/>
      <c r="U225" s="1"/>
      <c r="V225" s="1"/>
      <c r="W225" s="1"/>
      <c r="X225" s="1"/>
      <c r="Y225" s="1"/>
      <c r="Z225" s="1"/>
    </row>
    <row r="226" spans="2:26" customFormat="1" ht="26" x14ac:dyDescent="0.15">
      <c r="B226" s="272"/>
      <c r="C226" s="233" t="s">
        <v>370</v>
      </c>
      <c r="D226" s="19" t="s">
        <v>216</v>
      </c>
      <c r="E226" s="30"/>
      <c r="F226" s="25"/>
      <c r="G226" s="25"/>
      <c r="H226" s="123"/>
      <c r="I226" s="275"/>
      <c r="J226" s="11"/>
      <c r="K226" s="1"/>
      <c r="L226" s="141"/>
      <c r="M226" s="141"/>
      <c r="N226" s="141"/>
      <c r="O226" s="141"/>
      <c r="P226" s="141"/>
      <c r="Q226" s="1"/>
      <c r="R226" s="1"/>
      <c r="S226" s="1"/>
      <c r="T226" s="1"/>
      <c r="U226" s="1"/>
      <c r="V226" s="1"/>
      <c r="W226" s="1"/>
      <c r="X226" s="1"/>
      <c r="Y226" s="1"/>
      <c r="Z226" s="1"/>
    </row>
    <row r="227" spans="2:26" customFormat="1" ht="12.75" customHeight="1" x14ac:dyDescent="0.15">
      <c r="B227" s="273"/>
      <c r="C227" s="235"/>
      <c r="D227" s="21"/>
      <c r="E227" s="31"/>
      <c r="F227" s="26"/>
      <c r="G227" s="26"/>
      <c r="H227" s="124"/>
      <c r="I227" s="276"/>
      <c r="J227" s="11"/>
      <c r="K227" s="1"/>
      <c r="L227" s="141"/>
      <c r="M227" s="141"/>
      <c r="N227" s="141"/>
      <c r="O227" s="141"/>
      <c r="P227" s="141"/>
      <c r="Q227" s="1"/>
      <c r="R227" s="1"/>
      <c r="S227" s="1"/>
      <c r="T227" s="1"/>
      <c r="U227" s="1"/>
      <c r="V227" s="1"/>
      <c r="W227" s="1"/>
      <c r="X227" s="1"/>
      <c r="Y227" s="1"/>
      <c r="Z227" s="1"/>
    </row>
    <row r="228" spans="2:26" customFormat="1" ht="12.75" customHeight="1" x14ac:dyDescent="0.15">
      <c r="B228" s="283"/>
      <c r="C228" s="284"/>
      <c r="D228" s="284"/>
      <c r="E228" s="284"/>
      <c r="F228" s="284"/>
      <c r="G228" s="284"/>
      <c r="H228" s="284"/>
      <c r="I228" s="285"/>
      <c r="J228" s="11"/>
      <c r="K228" s="1"/>
      <c r="L228" s="141"/>
      <c r="M228" s="141"/>
      <c r="N228" s="141"/>
      <c r="O228" s="141"/>
      <c r="P228" s="141"/>
      <c r="Q228" s="1"/>
      <c r="R228" s="1"/>
      <c r="S228" s="1"/>
      <c r="T228" s="1"/>
      <c r="U228" s="1"/>
      <c r="V228" s="1"/>
      <c r="W228" s="1"/>
      <c r="X228" s="1"/>
      <c r="Y228" s="1"/>
      <c r="Z228" s="1"/>
    </row>
    <row r="229" spans="2:26" customFormat="1" ht="12.75" customHeight="1" x14ac:dyDescent="0.15">
      <c r="B229" s="271" t="s">
        <v>217</v>
      </c>
      <c r="C229" s="297" t="s">
        <v>343</v>
      </c>
      <c r="D229" s="298"/>
      <c r="E229" s="5"/>
      <c r="F229" s="18">
        <v>18</v>
      </c>
      <c r="G229" s="18">
        <f>IFERROR(VLOOKUP(E229,AnswerCTBL,2,FALSE),0)</f>
        <v>0</v>
      </c>
      <c r="H229" s="109">
        <f>IFERROR(AVERAGE(G229,G233),0)</f>
        <v>0</v>
      </c>
      <c r="I229" s="274"/>
      <c r="J229" s="11"/>
      <c r="K229" s="1"/>
      <c r="L229" s="141"/>
      <c r="M229" s="141"/>
      <c r="N229" s="141"/>
      <c r="O229" s="141"/>
      <c r="P229" s="141"/>
      <c r="Q229" s="1"/>
      <c r="R229" s="1"/>
      <c r="S229" s="1"/>
      <c r="T229" s="1"/>
      <c r="U229" s="1"/>
      <c r="V229" s="1"/>
      <c r="W229" s="1"/>
      <c r="X229" s="1"/>
      <c r="Y229" s="1"/>
      <c r="Z229" s="1"/>
    </row>
    <row r="230" spans="2:26" customFormat="1" ht="26" x14ac:dyDescent="0.15">
      <c r="B230" s="272"/>
      <c r="C230" s="232" t="s">
        <v>370</v>
      </c>
      <c r="D230" s="20" t="s">
        <v>218</v>
      </c>
      <c r="E230" s="29"/>
      <c r="F230" s="24"/>
      <c r="G230" s="24"/>
      <c r="H230" s="125"/>
      <c r="I230" s="275"/>
      <c r="J230" s="11"/>
      <c r="K230" s="1"/>
      <c r="L230" s="141"/>
      <c r="M230" s="141"/>
      <c r="N230" s="141"/>
      <c r="O230" s="141"/>
      <c r="P230" s="141"/>
      <c r="Q230" s="1"/>
      <c r="R230" s="1"/>
      <c r="S230" s="1"/>
      <c r="T230" s="1"/>
      <c r="U230" s="1"/>
      <c r="V230" s="1"/>
      <c r="W230" s="1"/>
      <c r="X230" s="1"/>
      <c r="Y230" s="1"/>
      <c r="Z230" s="1"/>
    </row>
    <row r="231" spans="2:26" customFormat="1" ht="12.75" customHeight="1" x14ac:dyDescent="0.15">
      <c r="B231" s="272"/>
      <c r="C231" s="233" t="s">
        <v>370</v>
      </c>
      <c r="D231" s="19" t="s">
        <v>219</v>
      </c>
      <c r="E231" s="30"/>
      <c r="F231" s="25"/>
      <c r="G231" s="25"/>
      <c r="H231" s="123"/>
      <c r="I231" s="275"/>
      <c r="J231" s="11"/>
      <c r="K231" s="1"/>
      <c r="L231" s="141"/>
      <c r="M231" s="141"/>
      <c r="N231" s="141"/>
      <c r="O231" s="141"/>
      <c r="P231" s="141"/>
      <c r="Q231" s="1"/>
      <c r="R231" s="1"/>
      <c r="S231" s="1"/>
      <c r="T231" s="1"/>
      <c r="U231" s="1"/>
      <c r="V231" s="1"/>
      <c r="W231" s="1"/>
      <c r="X231" s="1"/>
      <c r="Y231" s="1"/>
      <c r="Z231" s="1"/>
    </row>
    <row r="232" spans="2:26" customFormat="1" ht="12.75" customHeight="1" x14ac:dyDescent="0.15">
      <c r="B232" s="272"/>
      <c r="C232" s="235"/>
      <c r="D232" s="21"/>
      <c r="E232" s="31"/>
      <c r="F232" s="26"/>
      <c r="G232" s="26"/>
      <c r="H232" s="124"/>
      <c r="I232" s="276"/>
      <c r="J232" s="11"/>
      <c r="K232" s="1"/>
      <c r="L232" s="141"/>
      <c r="M232" s="141"/>
      <c r="N232" s="141"/>
      <c r="O232" s="141"/>
      <c r="P232" s="141"/>
      <c r="Q232" s="1"/>
      <c r="R232" s="1"/>
      <c r="S232" s="1"/>
      <c r="T232" s="1"/>
      <c r="U232" s="1"/>
      <c r="V232" s="1"/>
      <c r="W232" s="1"/>
      <c r="X232" s="1"/>
      <c r="Y232" s="1"/>
      <c r="Z232" s="1"/>
    </row>
    <row r="233" spans="2:26" customFormat="1" ht="12.75" customHeight="1" x14ac:dyDescent="0.15">
      <c r="B233" s="272"/>
      <c r="C233" s="295" t="s">
        <v>344</v>
      </c>
      <c r="D233" s="296"/>
      <c r="E233" s="22"/>
      <c r="F233" s="18">
        <v>19</v>
      </c>
      <c r="G233" s="18">
        <f>IFERROR(VLOOKUP(E233,AnswerDTBL,2,FALSE),0)</f>
        <v>0</v>
      </c>
      <c r="H233" s="109"/>
      <c r="I233" s="274"/>
      <c r="J233" s="11"/>
      <c r="K233" s="1"/>
      <c r="L233" s="141"/>
      <c r="M233" s="141"/>
      <c r="N233" s="141"/>
      <c r="O233" s="141"/>
      <c r="P233" s="141"/>
      <c r="Q233" s="1"/>
      <c r="R233" s="1"/>
      <c r="S233" s="1"/>
      <c r="T233" s="1"/>
      <c r="U233" s="1"/>
      <c r="V233" s="1"/>
      <c r="W233" s="1"/>
      <c r="X233" s="1"/>
      <c r="Y233" s="1"/>
      <c r="Z233" s="1"/>
    </row>
    <row r="234" spans="2:26" customFormat="1" ht="26" x14ac:dyDescent="0.15">
      <c r="B234" s="272"/>
      <c r="C234" s="232" t="s">
        <v>370</v>
      </c>
      <c r="D234" s="20" t="s">
        <v>220</v>
      </c>
      <c r="E234" s="29"/>
      <c r="F234" s="24"/>
      <c r="G234" s="24"/>
      <c r="H234" s="125"/>
      <c r="I234" s="275"/>
      <c r="J234" s="11"/>
      <c r="K234" s="1"/>
      <c r="L234" s="141"/>
      <c r="M234" s="141"/>
      <c r="N234" s="141"/>
      <c r="O234" s="141"/>
      <c r="P234" s="141"/>
      <c r="Q234" s="1"/>
      <c r="R234" s="1"/>
      <c r="S234" s="1"/>
      <c r="T234" s="1"/>
      <c r="U234" s="1"/>
      <c r="V234" s="1"/>
      <c r="W234" s="1"/>
      <c r="X234" s="1"/>
      <c r="Y234" s="1"/>
      <c r="Z234" s="1"/>
    </row>
    <row r="235" spans="2:26" customFormat="1" ht="26" x14ac:dyDescent="0.15">
      <c r="B235" s="272"/>
      <c r="C235" s="233" t="s">
        <v>370</v>
      </c>
      <c r="D235" s="19" t="s">
        <v>221</v>
      </c>
      <c r="E235" s="30"/>
      <c r="F235" s="25"/>
      <c r="G235" s="25"/>
      <c r="H235" s="123"/>
      <c r="I235" s="275"/>
      <c r="J235" s="11"/>
      <c r="K235" s="1"/>
      <c r="L235" s="141"/>
      <c r="M235" s="141"/>
      <c r="N235" s="141"/>
      <c r="O235" s="141"/>
      <c r="P235" s="141"/>
      <c r="Q235" s="1"/>
      <c r="R235" s="1"/>
      <c r="S235" s="1"/>
      <c r="T235" s="1"/>
      <c r="U235" s="1"/>
      <c r="V235" s="1"/>
      <c r="W235" s="1"/>
      <c r="X235" s="1"/>
      <c r="Y235" s="1"/>
      <c r="Z235" s="1"/>
    </row>
    <row r="236" spans="2:26" customFormat="1" ht="12.75" customHeight="1" x14ac:dyDescent="0.15">
      <c r="B236" s="273"/>
      <c r="C236" s="235"/>
      <c r="D236" s="21"/>
      <c r="E236" s="31"/>
      <c r="F236" s="26"/>
      <c r="G236" s="26"/>
      <c r="H236" s="124"/>
      <c r="I236" s="276"/>
      <c r="J236" s="11"/>
      <c r="K236" s="1"/>
      <c r="L236" s="141"/>
      <c r="M236" s="141"/>
      <c r="N236" s="141"/>
      <c r="O236" s="141"/>
      <c r="P236" s="141"/>
      <c r="Q236" s="1"/>
      <c r="R236" s="1"/>
      <c r="S236" s="1"/>
      <c r="T236" s="1"/>
      <c r="U236" s="1"/>
      <c r="V236" s="1"/>
      <c r="W236" s="1"/>
      <c r="X236" s="1"/>
      <c r="Y236" s="1"/>
      <c r="Z236" s="1"/>
    </row>
    <row r="237" spans="2:26" customFormat="1" ht="12.75" customHeight="1" x14ac:dyDescent="0.15">
      <c r="B237" s="337" t="s">
        <v>222</v>
      </c>
      <c r="C237" s="337"/>
      <c r="D237" s="337"/>
      <c r="E237" s="337"/>
      <c r="F237" s="337"/>
      <c r="G237" s="337"/>
      <c r="H237" s="337"/>
      <c r="I237" s="337"/>
      <c r="J237" s="337"/>
      <c r="K237" s="1"/>
      <c r="L237" s="141"/>
      <c r="M237" s="141"/>
      <c r="N237" s="141"/>
      <c r="O237" s="141"/>
      <c r="P237" s="141"/>
      <c r="Q237" s="1"/>
      <c r="R237" s="1"/>
      <c r="S237" s="1"/>
      <c r="T237" s="1"/>
      <c r="U237" s="1"/>
      <c r="V237" s="1"/>
      <c r="W237" s="1"/>
      <c r="X237" s="1"/>
      <c r="Y237" s="1"/>
      <c r="Z237" s="1"/>
    </row>
    <row r="238" spans="2:26" customFormat="1" ht="12.75" customHeight="1" x14ac:dyDescent="0.15">
      <c r="B238" s="259" t="s">
        <v>223</v>
      </c>
      <c r="C238" s="260"/>
      <c r="D238" s="261"/>
      <c r="E238" s="83" t="s">
        <v>371</v>
      </c>
      <c r="F238" s="83"/>
      <c r="G238" s="83"/>
      <c r="H238" s="130"/>
      <c r="I238" s="84" t="s">
        <v>60</v>
      </c>
      <c r="J238" s="84" t="s">
        <v>368</v>
      </c>
      <c r="K238" s="1"/>
      <c r="L238" s="141"/>
      <c r="M238" s="141"/>
      <c r="N238" s="141"/>
      <c r="O238" s="141"/>
      <c r="P238" s="141"/>
      <c r="Q238" s="1"/>
      <c r="R238" s="1"/>
      <c r="S238" s="1"/>
      <c r="T238" s="1"/>
      <c r="U238" s="1"/>
      <c r="V238" s="1"/>
      <c r="W238" s="1"/>
      <c r="X238" s="1"/>
      <c r="Y238" s="1"/>
      <c r="Z238" s="1"/>
    </row>
    <row r="239" spans="2:26" customFormat="1" ht="12.75" customHeight="1" x14ac:dyDescent="0.15">
      <c r="B239" s="292" t="s">
        <v>224</v>
      </c>
      <c r="C239" s="297" t="s">
        <v>225</v>
      </c>
      <c r="D239" s="298"/>
      <c r="E239" s="5"/>
      <c r="F239" s="18">
        <v>1</v>
      </c>
      <c r="G239" s="18">
        <f>IFERROR(VLOOKUP(E239,AnswerCTBL,2,FALSE),0)</f>
        <v>0</v>
      </c>
      <c r="H239" s="109">
        <f>IFERROR(AVERAGE(G239,G247),0)</f>
        <v>0</v>
      </c>
      <c r="I239" s="274"/>
      <c r="J239" s="277">
        <f>SUM(H239,H254,H265)</f>
        <v>0</v>
      </c>
      <c r="K239" s="1"/>
      <c r="L239" s="141"/>
      <c r="M239" s="141"/>
      <c r="N239" s="141"/>
      <c r="O239" s="141"/>
      <c r="P239" s="141"/>
      <c r="Q239" s="1"/>
      <c r="R239" s="1"/>
      <c r="S239" s="1"/>
      <c r="T239" s="1"/>
      <c r="U239" s="1"/>
      <c r="V239" s="1"/>
      <c r="W239" s="1"/>
      <c r="X239" s="1"/>
      <c r="Y239" s="1"/>
      <c r="Z239" s="1"/>
    </row>
    <row r="240" spans="2:26" customFormat="1" ht="12.75" customHeight="1" x14ac:dyDescent="0.15">
      <c r="B240" s="293"/>
      <c r="C240" s="232" t="s">
        <v>370</v>
      </c>
      <c r="D240" s="20" t="s">
        <v>226</v>
      </c>
      <c r="E240" s="29"/>
      <c r="F240" s="24"/>
      <c r="G240" s="24"/>
      <c r="H240" s="125"/>
      <c r="I240" s="275"/>
      <c r="J240" s="278"/>
      <c r="K240" s="1"/>
      <c r="L240" s="141"/>
      <c r="M240" s="141"/>
      <c r="N240" s="141"/>
      <c r="O240" s="141"/>
      <c r="P240" s="141"/>
      <c r="Q240" s="1"/>
      <c r="R240" s="1"/>
      <c r="S240" s="1"/>
      <c r="T240" s="1"/>
      <c r="U240" s="1"/>
      <c r="V240" s="1"/>
      <c r="W240" s="1"/>
      <c r="X240" s="1"/>
      <c r="Y240" s="1"/>
      <c r="Z240" s="1"/>
    </row>
    <row r="241" spans="2:26" customFormat="1" ht="26" x14ac:dyDescent="0.15">
      <c r="B241" s="293"/>
      <c r="C241" s="233" t="s">
        <v>370</v>
      </c>
      <c r="D241" s="19" t="s">
        <v>227</v>
      </c>
      <c r="E241" s="30"/>
      <c r="F241" s="25"/>
      <c r="G241" s="25"/>
      <c r="H241" s="123"/>
      <c r="I241" s="275"/>
      <c r="J241" s="278"/>
      <c r="K241" s="1"/>
      <c r="L241" s="141"/>
      <c r="M241" s="141"/>
      <c r="N241" s="141"/>
      <c r="O241" s="141"/>
      <c r="P241" s="141"/>
      <c r="Q241" s="1"/>
      <c r="R241" s="1"/>
      <c r="S241" s="1"/>
      <c r="T241" s="1"/>
      <c r="U241" s="1"/>
      <c r="V241" s="1"/>
      <c r="W241" s="1"/>
      <c r="X241" s="1"/>
      <c r="Y241" s="1"/>
      <c r="Z241" s="1"/>
    </row>
    <row r="242" spans="2:26" customFormat="1" ht="12.75" customHeight="1" x14ac:dyDescent="0.15">
      <c r="B242" s="293"/>
      <c r="C242" s="233" t="s">
        <v>370</v>
      </c>
      <c r="D242" s="19" t="s">
        <v>228</v>
      </c>
      <c r="E242" s="30"/>
      <c r="F242" s="25"/>
      <c r="G242" s="25"/>
      <c r="H242" s="123"/>
      <c r="I242" s="275"/>
      <c r="J242" s="278"/>
      <c r="K242" s="1"/>
      <c r="L242" s="141"/>
      <c r="M242" s="141"/>
      <c r="N242" s="141"/>
      <c r="O242" s="141"/>
      <c r="P242" s="141"/>
      <c r="Q242" s="1"/>
      <c r="R242" s="1"/>
      <c r="S242" s="1"/>
      <c r="T242" s="1"/>
      <c r="U242" s="1"/>
      <c r="V242" s="1"/>
      <c r="W242" s="1"/>
      <c r="X242" s="1"/>
      <c r="Y242" s="1"/>
      <c r="Z242" s="1"/>
    </row>
    <row r="243" spans="2:26" customFormat="1" ht="12.75" customHeight="1" x14ac:dyDescent="0.15">
      <c r="B243" s="293"/>
      <c r="C243" s="233" t="s">
        <v>370</v>
      </c>
      <c r="D243" s="19" t="s">
        <v>229</v>
      </c>
      <c r="E243" s="30"/>
      <c r="F243" s="25"/>
      <c r="G243" s="25"/>
      <c r="H243" s="123"/>
      <c r="I243" s="275"/>
      <c r="J243" s="279"/>
      <c r="K243" s="1"/>
      <c r="L243" s="141"/>
      <c r="M243" s="141"/>
      <c r="N243" s="141"/>
      <c r="O243" s="141"/>
      <c r="P243" s="141"/>
      <c r="Q243" s="1"/>
      <c r="R243" s="1"/>
      <c r="S243" s="1"/>
      <c r="T243" s="1"/>
      <c r="U243" s="1"/>
      <c r="V243" s="1"/>
      <c r="W243" s="1"/>
      <c r="X243" s="1"/>
      <c r="Y243" s="1"/>
      <c r="Z243" s="1"/>
    </row>
    <row r="244" spans="2:26" customFormat="1" ht="12.75" customHeight="1" x14ac:dyDescent="0.15">
      <c r="B244" s="293"/>
      <c r="C244" s="233" t="s">
        <v>370</v>
      </c>
      <c r="D244" s="19" t="s">
        <v>230</v>
      </c>
      <c r="E244" s="30"/>
      <c r="F244" s="25"/>
      <c r="G244" s="25"/>
      <c r="H244" s="123"/>
      <c r="I244" s="275"/>
      <c r="J244" s="11"/>
      <c r="K244" s="1"/>
      <c r="L244" s="141"/>
      <c r="M244" s="141"/>
      <c r="N244" s="141"/>
      <c r="O244" s="141"/>
      <c r="P244" s="141"/>
      <c r="Q244" s="1"/>
      <c r="R244" s="1"/>
      <c r="S244" s="1"/>
      <c r="T244" s="1"/>
      <c r="U244" s="1"/>
      <c r="V244" s="1"/>
      <c r="W244" s="1"/>
      <c r="X244" s="1"/>
      <c r="Y244" s="1"/>
      <c r="Z244" s="1"/>
    </row>
    <row r="245" spans="2:26" customFormat="1" ht="12.75" customHeight="1" x14ac:dyDescent="0.15">
      <c r="B245" s="293"/>
      <c r="C245" s="233" t="s">
        <v>370</v>
      </c>
      <c r="D245" s="19" t="s">
        <v>231</v>
      </c>
      <c r="E245" s="30"/>
      <c r="F245" s="25"/>
      <c r="G245" s="25"/>
      <c r="H245" s="123"/>
      <c r="I245" s="275"/>
      <c r="J245" s="11"/>
      <c r="K245" s="1"/>
      <c r="L245" s="141"/>
      <c r="M245" s="141"/>
      <c r="N245" s="141"/>
      <c r="O245" s="141"/>
      <c r="P245" s="141"/>
      <c r="Q245" s="1"/>
      <c r="R245" s="1"/>
      <c r="S245" s="1"/>
      <c r="T245" s="1"/>
      <c r="U245" s="1"/>
      <c r="V245" s="1"/>
      <c r="W245" s="1"/>
      <c r="X245" s="1"/>
      <c r="Y245" s="1"/>
      <c r="Z245" s="1"/>
    </row>
    <row r="246" spans="2:26" customFormat="1" ht="12.75" customHeight="1" x14ac:dyDescent="0.15">
      <c r="B246" s="293"/>
      <c r="C246" s="235"/>
      <c r="D246" s="21"/>
      <c r="E246" s="31"/>
      <c r="F246" s="26"/>
      <c r="G246" s="26"/>
      <c r="H246" s="124"/>
      <c r="I246" s="276"/>
      <c r="J246" s="11"/>
      <c r="K246" s="1"/>
      <c r="L246" s="141"/>
      <c r="M246" s="141"/>
      <c r="N246" s="141"/>
      <c r="O246" s="141"/>
      <c r="P246" s="141"/>
      <c r="Q246" s="1"/>
      <c r="R246" s="1"/>
      <c r="S246" s="1"/>
      <c r="T246" s="1"/>
      <c r="U246" s="1"/>
      <c r="V246" s="1"/>
      <c r="W246" s="1"/>
      <c r="X246" s="1"/>
      <c r="Y246" s="1"/>
      <c r="Z246" s="1"/>
    </row>
    <row r="247" spans="2:26" customFormat="1" ht="12.75" customHeight="1" x14ac:dyDescent="0.15">
      <c r="B247" s="293"/>
      <c r="C247" s="295" t="s">
        <v>232</v>
      </c>
      <c r="D247" s="296"/>
      <c r="E247" s="22"/>
      <c r="F247" s="18">
        <v>2</v>
      </c>
      <c r="G247" s="18">
        <f>IFERROR(VLOOKUP(E247,AnswerCTBL,2,FALSE),0)</f>
        <v>0</v>
      </c>
      <c r="H247" s="109"/>
      <c r="I247" s="274"/>
      <c r="J247" s="11"/>
      <c r="K247" s="1"/>
      <c r="L247" s="141"/>
      <c r="M247" s="141"/>
      <c r="N247" s="141"/>
      <c r="O247" s="141"/>
      <c r="P247" s="141"/>
      <c r="Q247" s="1"/>
      <c r="R247" s="1"/>
      <c r="S247" s="1"/>
      <c r="T247" s="1"/>
      <c r="U247" s="1"/>
      <c r="V247" s="1"/>
      <c r="W247" s="1"/>
      <c r="X247" s="1"/>
      <c r="Y247" s="1"/>
      <c r="Z247" s="1"/>
    </row>
    <row r="248" spans="2:26" customFormat="1" ht="12.75" customHeight="1" x14ac:dyDescent="0.15">
      <c r="B248" s="293"/>
      <c r="C248" s="232" t="s">
        <v>370</v>
      </c>
      <c r="D248" s="20" t="s">
        <v>233</v>
      </c>
      <c r="E248" s="29"/>
      <c r="F248" s="24"/>
      <c r="G248" s="24"/>
      <c r="H248" s="125"/>
      <c r="I248" s="275"/>
      <c r="J248" s="11"/>
      <c r="K248" s="1"/>
      <c r="L248" s="141"/>
      <c r="M248" s="141"/>
      <c r="N248" s="141"/>
      <c r="O248" s="141"/>
      <c r="P248" s="141"/>
      <c r="Q248" s="1"/>
      <c r="R248" s="1"/>
      <c r="S248" s="1"/>
      <c r="T248" s="1"/>
      <c r="U248" s="1"/>
      <c r="V248" s="1"/>
      <c r="W248" s="1"/>
      <c r="X248" s="1"/>
      <c r="Y248" s="1"/>
      <c r="Z248" s="1"/>
    </row>
    <row r="249" spans="2:26" customFormat="1" ht="12.75" customHeight="1" x14ac:dyDescent="0.15">
      <c r="B249" s="293"/>
      <c r="C249" s="233" t="s">
        <v>370</v>
      </c>
      <c r="D249" s="19" t="s">
        <v>234</v>
      </c>
      <c r="E249" s="30"/>
      <c r="F249" s="25"/>
      <c r="G249" s="25"/>
      <c r="H249" s="123"/>
      <c r="I249" s="275"/>
      <c r="J249" s="11"/>
      <c r="K249" s="1"/>
      <c r="L249" s="141"/>
      <c r="M249" s="141"/>
      <c r="N249" s="141"/>
      <c r="O249" s="141"/>
      <c r="P249" s="141"/>
      <c r="Q249" s="1"/>
      <c r="R249" s="1"/>
      <c r="S249" s="1"/>
      <c r="T249" s="1"/>
      <c r="U249" s="1"/>
      <c r="V249" s="1"/>
      <c r="W249" s="1"/>
      <c r="X249" s="1"/>
      <c r="Y249" s="1"/>
      <c r="Z249" s="1"/>
    </row>
    <row r="250" spans="2:26" customFormat="1" ht="26" x14ac:dyDescent="0.15">
      <c r="B250" s="293"/>
      <c r="C250" s="233" t="s">
        <v>370</v>
      </c>
      <c r="D250" s="19" t="s">
        <v>235</v>
      </c>
      <c r="E250" s="30"/>
      <c r="F250" s="25"/>
      <c r="G250" s="25"/>
      <c r="H250" s="123"/>
      <c r="I250" s="275"/>
      <c r="J250" s="11"/>
      <c r="K250" s="1"/>
      <c r="L250" s="141"/>
      <c r="M250" s="141"/>
      <c r="N250" s="141"/>
      <c r="O250" s="141"/>
      <c r="P250" s="141"/>
      <c r="Q250" s="1"/>
      <c r="R250" s="1"/>
      <c r="S250" s="1"/>
      <c r="T250" s="1"/>
      <c r="U250" s="1"/>
      <c r="V250" s="1"/>
      <c r="W250" s="1"/>
      <c r="X250" s="1"/>
      <c r="Y250" s="1"/>
      <c r="Z250" s="1"/>
    </row>
    <row r="251" spans="2:26" customFormat="1" ht="12.75" customHeight="1" x14ac:dyDescent="0.15">
      <c r="B251" s="293"/>
      <c r="C251" s="233" t="s">
        <v>370</v>
      </c>
      <c r="D251" s="19" t="s">
        <v>236</v>
      </c>
      <c r="E251" s="30"/>
      <c r="F251" s="25"/>
      <c r="G251" s="25"/>
      <c r="H251" s="123"/>
      <c r="I251" s="275"/>
      <c r="J251" s="11"/>
      <c r="K251" s="1"/>
      <c r="L251" s="141"/>
      <c r="M251" s="141"/>
      <c r="N251" s="141"/>
      <c r="O251" s="141"/>
      <c r="P251" s="141"/>
      <c r="Q251" s="1"/>
      <c r="R251" s="1"/>
      <c r="S251" s="1"/>
      <c r="T251" s="1"/>
      <c r="U251" s="1"/>
      <c r="V251" s="1"/>
      <c r="W251" s="1"/>
      <c r="X251" s="1"/>
      <c r="Y251" s="1"/>
      <c r="Z251" s="1"/>
    </row>
    <row r="252" spans="2:26" customFormat="1" ht="12.75" customHeight="1" x14ac:dyDescent="0.15">
      <c r="B252" s="294"/>
      <c r="C252" s="235"/>
      <c r="D252" s="21"/>
      <c r="E252" s="31"/>
      <c r="F252" s="26"/>
      <c r="G252" s="26"/>
      <c r="H252" s="124"/>
      <c r="I252" s="276"/>
      <c r="J252" s="11"/>
      <c r="K252" s="1"/>
      <c r="L252" s="141"/>
      <c r="M252" s="141"/>
      <c r="N252" s="141"/>
      <c r="O252" s="141"/>
      <c r="P252" s="141"/>
      <c r="Q252" s="1"/>
      <c r="R252" s="1"/>
      <c r="S252" s="1"/>
      <c r="T252" s="1"/>
      <c r="U252" s="1"/>
      <c r="V252" s="1"/>
      <c r="W252" s="1"/>
      <c r="X252" s="1"/>
      <c r="Y252" s="1"/>
      <c r="Z252" s="1"/>
    </row>
    <row r="253" spans="2:26" customFormat="1" ht="12.75" customHeight="1" x14ac:dyDescent="0.15">
      <c r="B253" s="283"/>
      <c r="C253" s="284"/>
      <c r="D253" s="284"/>
      <c r="E253" s="284"/>
      <c r="F253" s="284"/>
      <c r="G253" s="284"/>
      <c r="H253" s="284"/>
      <c r="I253" s="285"/>
      <c r="J253" s="11"/>
      <c r="K253" s="1"/>
      <c r="L253" s="141"/>
      <c r="M253" s="141"/>
      <c r="N253" s="141"/>
      <c r="O253" s="141"/>
      <c r="P253" s="141"/>
      <c r="Q253" s="1"/>
      <c r="R253" s="1"/>
      <c r="S253" s="1"/>
      <c r="T253" s="1"/>
      <c r="U253" s="1"/>
      <c r="V253" s="1"/>
      <c r="W253" s="1"/>
      <c r="X253" s="1"/>
      <c r="Y253" s="1"/>
      <c r="Z253" s="1"/>
    </row>
    <row r="254" spans="2:26" customFormat="1" ht="12.75" customHeight="1" x14ac:dyDescent="0.15">
      <c r="B254" s="292" t="s">
        <v>237</v>
      </c>
      <c r="C254" s="297" t="s">
        <v>345</v>
      </c>
      <c r="D254" s="298"/>
      <c r="E254" s="5"/>
      <c r="F254" s="18">
        <v>3</v>
      </c>
      <c r="G254" s="18">
        <f>IFERROR(VLOOKUP(E254,AnswerCTBL,2,FALSE),0)</f>
        <v>0</v>
      </c>
      <c r="H254" s="109">
        <f>IFERROR(AVERAGE(G254,G259),0)</f>
        <v>0</v>
      </c>
      <c r="I254" s="274"/>
      <c r="J254" s="11"/>
      <c r="K254" s="1"/>
      <c r="L254" s="141"/>
      <c r="M254" s="141"/>
      <c r="N254" s="141"/>
      <c r="O254" s="141"/>
      <c r="P254" s="141"/>
      <c r="Q254" s="1"/>
      <c r="R254" s="1"/>
      <c r="S254" s="1"/>
      <c r="T254" s="1"/>
      <c r="U254" s="1"/>
      <c r="V254" s="1"/>
      <c r="W254" s="1"/>
      <c r="X254" s="1"/>
      <c r="Y254" s="1"/>
      <c r="Z254" s="1"/>
    </row>
    <row r="255" spans="2:26" customFormat="1" ht="26" x14ac:dyDescent="0.15">
      <c r="B255" s="293"/>
      <c r="C255" s="232" t="s">
        <v>370</v>
      </c>
      <c r="D255" s="20" t="s">
        <v>238</v>
      </c>
      <c r="E255" s="29"/>
      <c r="F255" s="24"/>
      <c r="G255" s="24"/>
      <c r="H255" s="125"/>
      <c r="I255" s="275"/>
      <c r="J255" s="11"/>
      <c r="K255" s="1"/>
      <c r="L255" s="141"/>
      <c r="M255" s="141"/>
      <c r="N255" s="141"/>
      <c r="O255" s="141"/>
      <c r="P255" s="141"/>
      <c r="Q255" s="1"/>
      <c r="R255" s="1"/>
      <c r="S255" s="1"/>
      <c r="T255" s="1"/>
      <c r="U255" s="1"/>
      <c r="V255" s="1"/>
      <c r="W255" s="1"/>
      <c r="X255" s="1"/>
      <c r="Y255" s="1"/>
      <c r="Z255" s="1"/>
    </row>
    <row r="256" spans="2:26" customFormat="1" ht="26" x14ac:dyDescent="0.15">
      <c r="B256" s="293"/>
      <c r="C256" s="233" t="s">
        <v>370</v>
      </c>
      <c r="D256" s="19" t="s">
        <v>239</v>
      </c>
      <c r="E256" s="30"/>
      <c r="F256" s="25"/>
      <c r="G256" s="25"/>
      <c r="H256" s="123"/>
      <c r="I256" s="275"/>
      <c r="J256" s="11"/>
      <c r="K256" s="1"/>
      <c r="L256" s="141"/>
      <c r="M256" s="141"/>
      <c r="N256" s="141"/>
      <c r="O256" s="141"/>
      <c r="P256" s="141"/>
      <c r="Q256" s="1"/>
      <c r="R256" s="1"/>
      <c r="S256" s="1"/>
      <c r="T256" s="1"/>
      <c r="U256" s="1"/>
      <c r="V256" s="1"/>
      <c r="W256" s="1"/>
      <c r="X256" s="1"/>
      <c r="Y256" s="1"/>
      <c r="Z256" s="1"/>
    </row>
    <row r="257" spans="2:26" customFormat="1" ht="12.75" customHeight="1" x14ac:dyDescent="0.15">
      <c r="B257" s="293"/>
      <c r="C257" s="233" t="s">
        <v>370</v>
      </c>
      <c r="D257" s="19" t="s">
        <v>240</v>
      </c>
      <c r="E257" s="30"/>
      <c r="F257" s="25"/>
      <c r="G257" s="25"/>
      <c r="H257" s="123"/>
      <c r="I257" s="275"/>
      <c r="J257" s="11"/>
      <c r="K257" s="1"/>
      <c r="L257" s="141"/>
      <c r="M257" s="141"/>
      <c r="N257" s="141"/>
      <c r="O257" s="141"/>
      <c r="P257" s="141"/>
      <c r="Q257" s="1"/>
      <c r="R257" s="1"/>
      <c r="S257" s="1"/>
      <c r="T257" s="1"/>
      <c r="U257" s="1"/>
      <c r="V257" s="1"/>
      <c r="W257" s="1"/>
      <c r="X257" s="1"/>
      <c r="Y257" s="1"/>
      <c r="Z257" s="1"/>
    </row>
    <row r="258" spans="2:26" customFormat="1" ht="12.75" customHeight="1" x14ac:dyDescent="0.15">
      <c r="B258" s="293"/>
      <c r="C258" s="235"/>
      <c r="D258" s="21"/>
      <c r="E258" s="31"/>
      <c r="F258" s="26"/>
      <c r="G258" s="26"/>
      <c r="H258" s="124"/>
      <c r="I258" s="276"/>
      <c r="J258" s="11"/>
      <c r="K258" s="1"/>
      <c r="L258" s="141"/>
      <c r="M258" s="141"/>
      <c r="N258" s="141"/>
      <c r="O258" s="141"/>
      <c r="P258" s="141"/>
      <c r="Q258" s="1"/>
      <c r="R258" s="1"/>
      <c r="S258" s="1"/>
      <c r="T258" s="1"/>
      <c r="U258" s="1"/>
      <c r="V258" s="1"/>
      <c r="W258" s="1"/>
      <c r="X258" s="1"/>
      <c r="Y258" s="1"/>
      <c r="Z258" s="1"/>
    </row>
    <row r="259" spans="2:26" customFormat="1" ht="12.75" customHeight="1" x14ac:dyDescent="0.15">
      <c r="B259" s="293"/>
      <c r="C259" s="295" t="s">
        <v>414</v>
      </c>
      <c r="D259" s="296"/>
      <c r="E259" s="22"/>
      <c r="F259" s="18">
        <v>4</v>
      </c>
      <c r="G259" s="18">
        <f>IFERROR(VLOOKUP(E259,AnswerBTBL,2,FALSE),0)</f>
        <v>0</v>
      </c>
      <c r="H259" s="109"/>
      <c r="I259" s="274"/>
      <c r="J259" s="11"/>
      <c r="K259" s="1"/>
      <c r="L259" s="141"/>
      <c r="M259" s="141"/>
      <c r="N259" s="141"/>
      <c r="O259" s="141"/>
      <c r="P259" s="141"/>
      <c r="Q259" s="1"/>
      <c r="R259" s="1"/>
      <c r="S259" s="1"/>
      <c r="T259" s="1"/>
      <c r="U259" s="1"/>
      <c r="V259" s="1"/>
      <c r="W259" s="1"/>
      <c r="X259" s="1"/>
      <c r="Y259" s="1"/>
      <c r="Z259" s="1"/>
    </row>
    <row r="260" spans="2:26" customFormat="1" ht="12.75" customHeight="1" x14ac:dyDescent="0.15">
      <c r="B260" s="293"/>
      <c r="C260" s="232" t="s">
        <v>370</v>
      </c>
      <c r="D260" s="20" t="s">
        <v>241</v>
      </c>
      <c r="E260" s="29"/>
      <c r="F260" s="24"/>
      <c r="G260" s="24"/>
      <c r="H260" s="125"/>
      <c r="I260" s="275"/>
      <c r="J260" s="11"/>
      <c r="K260" s="1"/>
      <c r="L260" s="141"/>
      <c r="M260" s="141"/>
      <c r="N260" s="141"/>
      <c r="O260" s="141"/>
      <c r="P260" s="141"/>
      <c r="Q260" s="1"/>
      <c r="R260" s="1"/>
      <c r="S260" s="1"/>
      <c r="T260" s="1"/>
      <c r="U260" s="1"/>
      <c r="V260" s="1"/>
      <c r="W260" s="1"/>
      <c r="X260" s="1"/>
      <c r="Y260" s="1"/>
      <c r="Z260" s="1"/>
    </row>
    <row r="261" spans="2:26" customFormat="1" ht="12.75" customHeight="1" x14ac:dyDescent="0.15">
      <c r="B261" s="293"/>
      <c r="C261" s="233" t="s">
        <v>370</v>
      </c>
      <c r="D261" s="19" t="s">
        <v>242</v>
      </c>
      <c r="E261" s="30"/>
      <c r="F261" s="25"/>
      <c r="G261" s="25"/>
      <c r="H261" s="123"/>
      <c r="I261" s="275"/>
      <c r="J261" s="11"/>
      <c r="K261" s="1"/>
      <c r="L261" s="141"/>
      <c r="M261" s="141"/>
      <c r="N261" s="141"/>
      <c r="O261" s="141"/>
      <c r="P261" s="141"/>
      <c r="Q261" s="1"/>
      <c r="R261" s="1"/>
      <c r="S261" s="1"/>
      <c r="T261" s="1"/>
      <c r="U261" s="1"/>
      <c r="V261" s="1"/>
      <c r="W261" s="1"/>
      <c r="X261" s="1"/>
      <c r="Y261" s="1"/>
      <c r="Z261" s="1"/>
    </row>
    <row r="262" spans="2:26" customFormat="1" ht="26" x14ac:dyDescent="0.15">
      <c r="B262" s="293"/>
      <c r="C262" s="233" t="s">
        <v>370</v>
      </c>
      <c r="D262" s="19" t="s">
        <v>243</v>
      </c>
      <c r="E262" s="30"/>
      <c r="F262" s="25"/>
      <c r="G262" s="25"/>
      <c r="H262" s="123"/>
      <c r="I262" s="275"/>
      <c r="J262" s="11"/>
      <c r="K262" s="1"/>
      <c r="L262" s="141"/>
      <c r="M262" s="141"/>
      <c r="N262" s="141"/>
      <c r="O262" s="141"/>
      <c r="P262" s="141"/>
      <c r="Q262" s="1"/>
      <c r="R262" s="1"/>
      <c r="S262" s="1"/>
      <c r="T262" s="1"/>
      <c r="U262" s="1"/>
      <c r="V262" s="1"/>
      <c r="W262" s="1"/>
      <c r="X262" s="1"/>
      <c r="Y262" s="1"/>
      <c r="Z262" s="1"/>
    </row>
    <row r="263" spans="2:26" customFormat="1" ht="12.75" customHeight="1" x14ac:dyDescent="0.15">
      <c r="B263" s="294"/>
      <c r="C263" s="235"/>
      <c r="D263" s="21"/>
      <c r="E263" s="31"/>
      <c r="F263" s="26"/>
      <c r="G263" s="26"/>
      <c r="H263" s="124"/>
      <c r="I263" s="276"/>
      <c r="J263" s="11"/>
      <c r="K263" s="1"/>
      <c r="L263" s="141"/>
      <c r="M263" s="141"/>
      <c r="N263" s="141"/>
      <c r="O263" s="141"/>
      <c r="P263" s="141"/>
      <c r="Q263" s="1"/>
      <c r="R263" s="1"/>
      <c r="S263" s="1"/>
      <c r="T263" s="1"/>
      <c r="U263" s="1"/>
      <c r="V263" s="1"/>
      <c r="W263" s="1"/>
      <c r="X263" s="1"/>
      <c r="Y263" s="1"/>
      <c r="Z263" s="1"/>
    </row>
    <row r="264" spans="2:26" customFormat="1" ht="12.75" customHeight="1" x14ac:dyDescent="0.15">
      <c r="B264" s="283"/>
      <c r="C264" s="284"/>
      <c r="D264" s="284"/>
      <c r="E264" s="284"/>
      <c r="F264" s="284"/>
      <c r="G264" s="284"/>
      <c r="H264" s="284"/>
      <c r="I264" s="285"/>
      <c r="J264" s="11"/>
      <c r="K264" s="1"/>
      <c r="L264" s="141"/>
      <c r="M264" s="141"/>
      <c r="N264" s="141"/>
      <c r="O264" s="141"/>
      <c r="P264" s="141"/>
      <c r="Q264" s="1"/>
      <c r="R264" s="1"/>
      <c r="S264" s="1"/>
      <c r="T264" s="1"/>
      <c r="U264" s="1"/>
      <c r="V264" s="1"/>
      <c r="W264" s="1"/>
      <c r="X264" s="1"/>
      <c r="Y264" s="1"/>
      <c r="Z264" s="1"/>
    </row>
    <row r="265" spans="2:26" customFormat="1" ht="12.75" customHeight="1" x14ac:dyDescent="0.15">
      <c r="B265" s="292" t="s">
        <v>244</v>
      </c>
      <c r="C265" s="297" t="s">
        <v>415</v>
      </c>
      <c r="D265" s="298"/>
      <c r="E265" s="5"/>
      <c r="F265" s="18">
        <v>5</v>
      </c>
      <c r="G265" s="18">
        <f>IFERROR(VLOOKUP(E265,AnswerCTBL,2,FALSE),0)</f>
        <v>0</v>
      </c>
      <c r="H265" s="109">
        <f>IFERROR(AVERAGE(G265,G270),0)</f>
        <v>0</v>
      </c>
      <c r="I265" s="274"/>
      <c r="J265" s="11"/>
      <c r="K265" s="1"/>
      <c r="L265" s="141"/>
      <c r="M265" s="141"/>
      <c r="N265" s="141"/>
      <c r="O265" s="141"/>
      <c r="P265" s="141"/>
      <c r="Q265" s="1"/>
      <c r="R265" s="1"/>
      <c r="S265" s="1"/>
      <c r="T265" s="1"/>
      <c r="U265" s="1"/>
      <c r="V265" s="1"/>
      <c r="W265" s="1"/>
      <c r="X265" s="1"/>
      <c r="Y265" s="1"/>
      <c r="Z265" s="1"/>
    </row>
    <row r="266" spans="2:26" customFormat="1" ht="12.75" customHeight="1" x14ac:dyDescent="0.15">
      <c r="B266" s="293"/>
      <c r="C266" s="232" t="s">
        <v>370</v>
      </c>
      <c r="D266" s="20" t="s">
        <v>245</v>
      </c>
      <c r="E266" s="29"/>
      <c r="F266" s="24"/>
      <c r="G266" s="24"/>
      <c r="H266" s="125"/>
      <c r="I266" s="275"/>
      <c r="J266" s="11"/>
      <c r="K266" s="1"/>
      <c r="L266" s="141"/>
      <c r="M266" s="141"/>
      <c r="N266" s="141"/>
      <c r="O266" s="141"/>
      <c r="P266" s="141"/>
      <c r="Q266" s="1"/>
      <c r="R266" s="1"/>
      <c r="S266" s="1"/>
      <c r="T266" s="1"/>
      <c r="U266" s="1"/>
      <c r="V266" s="1"/>
      <c r="W266" s="1"/>
      <c r="X266" s="1"/>
      <c r="Y266" s="1"/>
      <c r="Z266" s="1"/>
    </row>
    <row r="267" spans="2:26" customFormat="1" ht="26" x14ac:dyDescent="0.15">
      <c r="B267" s="293"/>
      <c r="C267" s="233" t="s">
        <v>370</v>
      </c>
      <c r="D267" s="19" t="s">
        <v>246</v>
      </c>
      <c r="E267" s="30"/>
      <c r="F267" s="25"/>
      <c r="G267" s="25"/>
      <c r="H267" s="123"/>
      <c r="I267" s="275"/>
      <c r="J267" s="11"/>
      <c r="K267" s="1"/>
      <c r="L267" s="141"/>
      <c r="M267" s="141"/>
      <c r="N267" s="141"/>
      <c r="O267" s="141"/>
      <c r="P267" s="141"/>
      <c r="Q267" s="1"/>
      <c r="R267" s="1"/>
      <c r="S267" s="1"/>
      <c r="T267" s="1"/>
      <c r="U267" s="1"/>
      <c r="V267" s="1"/>
      <c r="W267" s="1"/>
      <c r="X267" s="1"/>
      <c r="Y267" s="1"/>
      <c r="Z267" s="1"/>
    </row>
    <row r="268" spans="2:26" customFormat="1" x14ac:dyDescent="0.15">
      <c r="B268" s="293"/>
      <c r="C268" s="233" t="s">
        <v>370</v>
      </c>
      <c r="D268" s="19" t="s">
        <v>247</v>
      </c>
      <c r="E268" s="30"/>
      <c r="F268" s="25"/>
      <c r="G268" s="25"/>
      <c r="H268" s="123"/>
      <c r="I268" s="275"/>
      <c r="J268" s="11"/>
      <c r="K268" s="1"/>
      <c r="L268" s="141"/>
      <c r="M268" s="141"/>
      <c r="N268" s="141"/>
      <c r="O268" s="141"/>
      <c r="P268" s="141"/>
      <c r="Q268" s="1"/>
      <c r="R268" s="1"/>
      <c r="S268" s="1"/>
      <c r="T268" s="1"/>
      <c r="U268" s="1"/>
      <c r="V268" s="1"/>
      <c r="W268" s="1"/>
      <c r="X268" s="1"/>
      <c r="Y268" s="1"/>
      <c r="Z268" s="1"/>
    </row>
    <row r="269" spans="2:26" customFormat="1" ht="12.75" customHeight="1" x14ac:dyDescent="0.15">
      <c r="B269" s="293"/>
      <c r="C269" s="235"/>
      <c r="D269" s="21"/>
      <c r="E269" s="31"/>
      <c r="F269" s="26"/>
      <c r="G269" s="26"/>
      <c r="H269" s="124"/>
      <c r="I269" s="276"/>
      <c r="J269" s="11"/>
      <c r="K269" s="1"/>
      <c r="L269" s="141"/>
      <c r="M269" s="141"/>
      <c r="N269" s="141"/>
      <c r="O269" s="141"/>
      <c r="P269" s="141"/>
      <c r="Q269" s="1"/>
      <c r="R269" s="1"/>
      <c r="S269" s="1"/>
      <c r="T269" s="1"/>
      <c r="U269" s="1"/>
      <c r="V269" s="1"/>
      <c r="W269" s="1"/>
      <c r="X269" s="1"/>
      <c r="Y269" s="1"/>
      <c r="Z269" s="1"/>
    </row>
    <row r="270" spans="2:26" customFormat="1" ht="12.75" customHeight="1" x14ac:dyDescent="0.15">
      <c r="B270" s="293"/>
      <c r="C270" s="295" t="s">
        <v>416</v>
      </c>
      <c r="D270" s="296"/>
      <c r="E270" s="22"/>
      <c r="F270" s="18">
        <v>6</v>
      </c>
      <c r="G270" s="18">
        <f>IFERROR(VLOOKUP(E270,AnswerFTBL,2,FALSE),0)</f>
        <v>0</v>
      </c>
      <c r="H270" s="109"/>
      <c r="I270" s="274"/>
      <c r="J270" s="11"/>
      <c r="K270" s="1"/>
      <c r="L270" s="141"/>
      <c r="M270" s="141"/>
      <c r="N270" s="141"/>
      <c r="O270" s="141"/>
      <c r="P270" s="141"/>
      <c r="Q270" s="1"/>
      <c r="R270" s="1"/>
      <c r="S270" s="1"/>
      <c r="T270" s="1"/>
      <c r="U270" s="1"/>
      <c r="V270" s="1"/>
      <c r="W270" s="1"/>
      <c r="X270" s="1"/>
      <c r="Y270" s="1"/>
      <c r="Z270" s="1"/>
    </row>
    <row r="271" spans="2:26" customFormat="1" ht="12.75" customHeight="1" x14ac:dyDescent="0.15">
      <c r="B271" s="293"/>
      <c r="C271" s="232" t="s">
        <v>370</v>
      </c>
      <c r="D271" s="20" t="s">
        <v>248</v>
      </c>
      <c r="E271" s="29"/>
      <c r="F271" s="24"/>
      <c r="G271" s="24"/>
      <c r="H271" s="125"/>
      <c r="I271" s="275"/>
      <c r="J271" s="11"/>
      <c r="K271" s="1"/>
      <c r="L271" s="141"/>
      <c r="M271" s="141"/>
      <c r="N271" s="141"/>
      <c r="O271" s="141"/>
      <c r="P271" s="141"/>
      <c r="Q271" s="1"/>
      <c r="R271" s="1"/>
      <c r="S271" s="1"/>
      <c r="T271" s="1"/>
      <c r="U271" s="1"/>
      <c r="V271" s="1"/>
      <c r="W271" s="1"/>
      <c r="X271" s="1"/>
      <c r="Y271" s="1"/>
      <c r="Z271" s="1"/>
    </row>
    <row r="272" spans="2:26" customFormat="1" ht="12.75" customHeight="1" x14ac:dyDescent="0.15">
      <c r="B272" s="293"/>
      <c r="C272" s="233" t="s">
        <v>370</v>
      </c>
      <c r="D272" s="19" t="s">
        <v>249</v>
      </c>
      <c r="E272" s="30"/>
      <c r="F272" s="25"/>
      <c r="G272" s="25"/>
      <c r="H272" s="123"/>
      <c r="I272" s="275"/>
      <c r="J272" s="11"/>
      <c r="K272" s="1"/>
      <c r="L272" s="141"/>
      <c r="M272" s="141"/>
      <c r="N272" s="141"/>
      <c r="O272" s="141"/>
      <c r="P272" s="141"/>
      <c r="Q272" s="1"/>
      <c r="R272" s="1"/>
      <c r="S272" s="1"/>
      <c r="T272" s="1"/>
      <c r="U272" s="1"/>
      <c r="V272" s="1"/>
      <c r="W272" s="1"/>
      <c r="X272" s="1"/>
      <c r="Y272" s="1"/>
      <c r="Z272" s="1"/>
    </row>
    <row r="273" spans="2:26" customFormat="1" ht="26" x14ac:dyDescent="0.15">
      <c r="B273" s="293"/>
      <c r="C273" s="233" t="s">
        <v>370</v>
      </c>
      <c r="D273" s="19" t="s">
        <v>250</v>
      </c>
      <c r="E273" s="30"/>
      <c r="F273" s="25"/>
      <c r="G273" s="25"/>
      <c r="H273" s="123"/>
      <c r="I273" s="275"/>
      <c r="J273" s="11"/>
      <c r="K273" s="1"/>
      <c r="L273" s="141"/>
      <c r="M273" s="141"/>
      <c r="N273" s="141"/>
      <c r="O273" s="141"/>
      <c r="P273" s="141"/>
      <c r="Q273" s="1"/>
      <c r="R273" s="1"/>
      <c r="S273" s="1"/>
      <c r="T273" s="1"/>
      <c r="U273" s="1"/>
      <c r="V273" s="1"/>
      <c r="W273" s="1"/>
      <c r="X273" s="1"/>
      <c r="Y273" s="1"/>
      <c r="Z273" s="1"/>
    </row>
    <row r="274" spans="2:26" customFormat="1" ht="26" x14ac:dyDescent="0.15">
      <c r="B274" s="293"/>
      <c r="C274" s="233" t="s">
        <v>370</v>
      </c>
      <c r="D274" s="19" t="s">
        <v>251</v>
      </c>
      <c r="E274" s="30"/>
      <c r="F274" s="25"/>
      <c r="G274" s="25"/>
      <c r="H274" s="123"/>
      <c r="I274" s="275"/>
      <c r="J274" s="11"/>
      <c r="K274" s="1"/>
      <c r="L274" s="141"/>
      <c r="M274" s="141"/>
      <c r="N274" s="141"/>
      <c r="O274" s="141"/>
      <c r="P274" s="141"/>
      <c r="Q274" s="1"/>
      <c r="R274" s="1"/>
      <c r="S274" s="1"/>
      <c r="T274" s="1"/>
      <c r="U274" s="1"/>
      <c r="V274" s="1"/>
      <c r="W274" s="1"/>
      <c r="X274" s="1"/>
      <c r="Y274" s="1"/>
      <c r="Z274" s="1"/>
    </row>
    <row r="275" spans="2:26" customFormat="1" ht="12.75" customHeight="1" x14ac:dyDescent="0.15">
      <c r="B275" s="294"/>
      <c r="C275" s="235"/>
      <c r="D275" s="21"/>
      <c r="E275" s="31"/>
      <c r="F275" s="26"/>
      <c r="G275" s="26"/>
      <c r="H275" s="124"/>
      <c r="I275" s="276"/>
      <c r="J275" s="11"/>
      <c r="K275" s="1"/>
      <c r="L275" s="141"/>
      <c r="M275" s="141"/>
      <c r="N275" s="141"/>
      <c r="O275" s="141"/>
      <c r="P275" s="141"/>
      <c r="Q275" s="1"/>
      <c r="R275" s="1"/>
      <c r="S275" s="1"/>
      <c r="T275" s="1"/>
      <c r="U275" s="1"/>
      <c r="V275" s="1"/>
      <c r="W275" s="1"/>
      <c r="X275" s="1"/>
      <c r="Y275" s="1"/>
      <c r="Z275" s="1"/>
    </row>
    <row r="276" spans="2:26" customFormat="1" ht="12.75" customHeight="1" x14ac:dyDescent="0.15">
      <c r="B276" s="256" t="s">
        <v>381</v>
      </c>
      <c r="C276" s="257"/>
      <c r="D276" s="258"/>
      <c r="E276" s="85" t="s">
        <v>371</v>
      </c>
      <c r="F276" s="85"/>
      <c r="G276" s="85"/>
      <c r="H276" s="131"/>
      <c r="I276" s="84" t="s">
        <v>60</v>
      </c>
      <c r="J276" s="84" t="s">
        <v>368</v>
      </c>
      <c r="K276" s="1"/>
      <c r="L276" s="141"/>
      <c r="M276" s="141"/>
      <c r="N276" s="141"/>
      <c r="O276" s="141"/>
      <c r="P276" s="141"/>
      <c r="Q276" s="1"/>
      <c r="R276" s="1"/>
      <c r="S276" s="1"/>
      <c r="T276" s="1"/>
      <c r="U276" s="1"/>
      <c r="V276" s="1"/>
      <c r="W276" s="1"/>
      <c r="X276" s="1"/>
      <c r="Y276" s="1"/>
      <c r="Z276" s="1"/>
    </row>
    <row r="277" spans="2:26" customFormat="1" ht="12.75" customHeight="1" x14ac:dyDescent="0.15">
      <c r="B277" s="292" t="s">
        <v>378</v>
      </c>
      <c r="C277" s="297" t="s">
        <v>417</v>
      </c>
      <c r="D277" s="298"/>
      <c r="E277" s="5"/>
      <c r="F277" s="18">
        <v>7</v>
      </c>
      <c r="G277" s="18">
        <f>IFERROR(VLOOKUP(E277,AnswerGTBL,2,FALSE),0)</f>
        <v>0</v>
      </c>
      <c r="H277" s="109">
        <f>IFERROR(AVERAGE(G277,G281),0)</f>
        <v>0</v>
      </c>
      <c r="I277" s="274"/>
      <c r="J277" s="277">
        <f>SUM(H277,H287,H296)</f>
        <v>0</v>
      </c>
      <c r="K277" s="1"/>
      <c r="L277" s="141"/>
      <c r="M277" s="141"/>
      <c r="N277" s="141"/>
      <c r="O277" s="141"/>
      <c r="P277" s="141"/>
      <c r="Q277" s="1"/>
      <c r="R277" s="1"/>
      <c r="S277" s="1"/>
      <c r="T277" s="1"/>
      <c r="U277" s="1"/>
      <c r="V277" s="1"/>
      <c r="W277" s="1"/>
      <c r="X277" s="1"/>
      <c r="Y277" s="1"/>
      <c r="Z277" s="1"/>
    </row>
    <row r="278" spans="2:26" customFormat="1" ht="12.75" customHeight="1" x14ac:dyDescent="0.15">
      <c r="B278" s="293"/>
      <c r="C278" s="232" t="s">
        <v>370</v>
      </c>
      <c r="D278" s="20" t="s">
        <v>252</v>
      </c>
      <c r="E278" s="29"/>
      <c r="F278" s="24"/>
      <c r="G278" s="24"/>
      <c r="H278" s="125"/>
      <c r="I278" s="275"/>
      <c r="J278" s="278"/>
      <c r="K278" s="1"/>
      <c r="L278" s="141"/>
      <c r="M278" s="141"/>
      <c r="N278" s="141"/>
      <c r="O278" s="141"/>
      <c r="P278" s="141"/>
      <c r="Q278" s="1"/>
      <c r="R278" s="1"/>
      <c r="S278" s="1"/>
      <c r="T278" s="1"/>
      <c r="U278" s="1"/>
      <c r="V278" s="1"/>
      <c r="W278" s="1"/>
      <c r="X278" s="1"/>
      <c r="Y278" s="1"/>
      <c r="Z278" s="1"/>
    </row>
    <row r="279" spans="2:26" customFormat="1" ht="12.75" customHeight="1" x14ac:dyDescent="0.15">
      <c r="B279" s="293"/>
      <c r="C279" s="233" t="s">
        <v>370</v>
      </c>
      <c r="D279" s="19" t="s">
        <v>253</v>
      </c>
      <c r="E279" s="30"/>
      <c r="F279" s="25"/>
      <c r="G279" s="25"/>
      <c r="H279" s="123"/>
      <c r="I279" s="275"/>
      <c r="J279" s="278"/>
      <c r="K279" s="1"/>
      <c r="L279" s="141"/>
      <c r="M279" s="141"/>
      <c r="N279" s="141"/>
      <c r="O279" s="141"/>
      <c r="P279" s="141"/>
      <c r="Q279" s="1"/>
      <c r="R279" s="1"/>
      <c r="S279" s="1"/>
      <c r="T279" s="1"/>
      <c r="U279" s="1"/>
      <c r="V279" s="1"/>
      <c r="W279" s="1"/>
      <c r="X279" s="1"/>
      <c r="Y279" s="1"/>
      <c r="Z279" s="1"/>
    </row>
    <row r="280" spans="2:26" customFormat="1" ht="12.75" customHeight="1" x14ac:dyDescent="0.15">
      <c r="B280" s="293"/>
      <c r="C280" s="235"/>
      <c r="D280" s="21"/>
      <c r="E280" s="31"/>
      <c r="F280" s="26"/>
      <c r="G280" s="26"/>
      <c r="H280" s="124"/>
      <c r="I280" s="276"/>
      <c r="J280" s="278"/>
      <c r="K280" s="1"/>
      <c r="L280" s="141"/>
      <c r="M280" s="141"/>
      <c r="N280" s="141"/>
      <c r="O280" s="141"/>
      <c r="P280" s="141"/>
      <c r="Q280" s="1"/>
      <c r="R280" s="1"/>
      <c r="S280" s="1"/>
      <c r="T280" s="1"/>
      <c r="U280" s="1"/>
      <c r="V280" s="1"/>
      <c r="W280" s="1"/>
      <c r="X280" s="1"/>
      <c r="Y280" s="1"/>
      <c r="Z280" s="1"/>
    </row>
    <row r="281" spans="2:26" customFormat="1" ht="12.75" customHeight="1" x14ac:dyDescent="0.15">
      <c r="B281" s="293"/>
      <c r="C281" s="295" t="s">
        <v>346</v>
      </c>
      <c r="D281" s="296"/>
      <c r="E281" s="22"/>
      <c r="F281" s="18">
        <v>8</v>
      </c>
      <c r="G281" s="18">
        <f>IFERROR(VLOOKUP(E281,AnswerCTBL,2,FALSE),0)</f>
        <v>0</v>
      </c>
      <c r="H281" s="109"/>
      <c r="I281" s="274"/>
      <c r="J281" s="279"/>
      <c r="K281" s="1"/>
      <c r="L281" s="141"/>
      <c r="M281" s="141"/>
      <c r="N281" s="141"/>
      <c r="O281" s="141"/>
      <c r="P281" s="141"/>
      <c r="Q281" s="1"/>
      <c r="R281" s="1"/>
      <c r="S281" s="1"/>
      <c r="T281" s="1"/>
      <c r="U281" s="1"/>
      <c r="V281" s="1"/>
      <c r="W281" s="1"/>
      <c r="X281" s="1"/>
      <c r="Y281" s="1"/>
      <c r="Z281" s="1"/>
    </row>
    <row r="282" spans="2:26" customFormat="1" ht="12.75" customHeight="1" x14ac:dyDescent="0.15">
      <c r="B282" s="293"/>
      <c r="C282" s="232" t="s">
        <v>370</v>
      </c>
      <c r="D282" s="20" t="s">
        <v>254</v>
      </c>
      <c r="E282" s="29"/>
      <c r="F282" s="24"/>
      <c r="G282" s="24"/>
      <c r="H282" s="125"/>
      <c r="I282" s="275"/>
      <c r="J282" s="11"/>
      <c r="K282" s="1"/>
      <c r="L282" s="141"/>
      <c r="M282" s="141"/>
      <c r="N282" s="141"/>
      <c r="O282" s="141"/>
      <c r="P282" s="141"/>
      <c r="Q282" s="1"/>
      <c r="R282" s="1"/>
      <c r="S282" s="1"/>
      <c r="T282" s="1"/>
      <c r="U282" s="1"/>
      <c r="V282" s="1"/>
      <c r="W282" s="1"/>
      <c r="X282" s="1"/>
      <c r="Y282" s="1"/>
      <c r="Z282" s="1"/>
    </row>
    <row r="283" spans="2:26" customFormat="1" ht="12.75" customHeight="1" x14ac:dyDescent="0.15">
      <c r="B283" s="293"/>
      <c r="C283" s="233" t="s">
        <v>370</v>
      </c>
      <c r="D283" s="19" t="s">
        <v>255</v>
      </c>
      <c r="E283" s="30"/>
      <c r="F283" s="25"/>
      <c r="G283" s="25"/>
      <c r="H283" s="123"/>
      <c r="I283" s="275"/>
      <c r="J283" s="11"/>
      <c r="K283" s="1"/>
      <c r="L283" s="141"/>
      <c r="M283" s="141"/>
      <c r="N283" s="141"/>
      <c r="O283" s="141"/>
      <c r="P283" s="141"/>
      <c r="Q283" s="1"/>
      <c r="R283" s="1"/>
      <c r="S283" s="1"/>
      <c r="T283" s="1"/>
      <c r="U283" s="1"/>
      <c r="V283" s="1"/>
      <c r="W283" s="1"/>
      <c r="X283" s="1"/>
      <c r="Y283" s="1"/>
      <c r="Z283" s="1"/>
    </row>
    <row r="284" spans="2:26" customFormat="1" ht="12.75" customHeight="1" x14ac:dyDescent="0.15">
      <c r="B284" s="293"/>
      <c r="C284" s="233" t="s">
        <v>370</v>
      </c>
      <c r="D284" s="19" t="s">
        <v>256</v>
      </c>
      <c r="E284" s="30"/>
      <c r="F284" s="25"/>
      <c r="G284" s="25"/>
      <c r="H284" s="123"/>
      <c r="I284" s="275"/>
      <c r="J284" s="11"/>
      <c r="K284" s="1"/>
      <c r="L284" s="141"/>
      <c r="M284" s="141"/>
      <c r="N284" s="141"/>
      <c r="O284" s="141"/>
      <c r="P284" s="141"/>
      <c r="Q284" s="1"/>
      <c r="R284" s="1"/>
      <c r="S284" s="1"/>
      <c r="T284" s="1"/>
      <c r="U284" s="1"/>
      <c r="V284" s="1"/>
      <c r="W284" s="1"/>
      <c r="X284" s="1"/>
      <c r="Y284" s="1"/>
      <c r="Z284" s="1"/>
    </row>
    <row r="285" spans="2:26" customFormat="1" ht="12.75" customHeight="1" x14ac:dyDescent="0.15">
      <c r="B285" s="294"/>
      <c r="C285" s="235"/>
      <c r="D285" s="21"/>
      <c r="E285" s="31"/>
      <c r="F285" s="26"/>
      <c r="G285" s="26"/>
      <c r="H285" s="124"/>
      <c r="I285" s="276"/>
      <c r="J285" s="11"/>
      <c r="K285" s="1"/>
      <c r="L285" s="141"/>
      <c r="M285" s="141"/>
      <c r="N285" s="141"/>
      <c r="O285" s="141"/>
      <c r="P285" s="141"/>
      <c r="Q285" s="1"/>
      <c r="R285" s="1"/>
      <c r="S285" s="1"/>
      <c r="T285" s="1"/>
      <c r="U285" s="1"/>
      <c r="V285" s="1"/>
      <c r="W285" s="1"/>
      <c r="X285" s="1"/>
      <c r="Y285" s="1"/>
      <c r="Z285" s="1"/>
    </row>
    <row r="286" spans="2:26" customFormat="1" ht="12.75" customHeight="1" x14ac:dyDescent="0.15">
      <c r="B286" s="283"/>
      <c r="C286" s="284"/>
      <c r="D286" s="284"/>
      <c r="E286" s="284"/>
      <c r="F286" s="284"/>
      <c r="G286" s="284"/>
      <c r="H286" s="284"/>
      <c r="I286" s="285"/>
      <c r="J286" s="11"/>
      <c r="K286" s="1"/>
      <c r="L286" s="141"/>
      <c r="M286" s="141"/>
      <c r="N286" s="141"/>
      <c r="O286" s="141"/>
      <c r="P286" s="141"/>
      <c r="Q286" s="1"/>
      <c r="R286" s="1"/>
      <c r="S286" s="1"/>
      <c r="T286" s="1"/>
      <c r="U286" s="1"/>
      <c r="V286" s="1"/>
      <c r="W286" s="1"/>
      <c r="X286" s="1"/>
      <c r="Y286" s="1"/>
      <c r="Z286" s="1"/>
    </row>
    <row r="287" spans="2:26" customFormat="1" ht="12.75" customHeight="1" x14ac:dyDescent="0.15">
      <c r="B287" s="292" t="s">
        <v>379</v>
      </c>
      <c r="C287" s="297" t="s">
        <v>347</v>
      </c>
      <c r="D287" s="298"/>
      <c r="E287" s="5"/>
      <c r="F287" s="18">
        <v>9</v>
      </c>
      <c r="G287" s="18">
        <f>IFERROR(VLOOKUP(E287,AnswerFTBL,2,FALSE),0)</f>
        <v>0</v>
      </c>
      <c r="H287" s="109">
        <f>IFERROR(AVERAGE(G287,G291),0)</f>
        <v>0</v>
      </c>
      <c r="I287" s="274"/>
      <c r="J287" s="11"/>
      <c r="K287" s="1"/>
      <c r="L287" s="141"/>
      <c r="M287" s="141"/>
      <c r="N287" s="141"/>
      <c r="O287" s="141"/>
      <c r="P287" s="141"/>
      <c r="Q287" s="1"/>
      <c r="R287" s="1"/>
      <c r="S287" s="1"/>
      <c r="T287" s="1"/>
      <c r="U287" s="1"/>
      <c r="V287" s="1"/>
      <c r="W287" s="1"/>
      <c r="X287" s="1"/>
      <c r="Y287" s="1"/>
      <c r="Z287" s="1"/>
    </row>
    <row r="288" spans="2:26" customFormat="1" ht="26" x14ac:dyDescent="0.15">
      <c r="B288" s="293"/>
      <c r="C288" s="232" t="s">
        <v>370</v>
      </c>
      <c r="D288" s="20" t="s">
        <v>257</v>
      </c>
      <c r="E288" s="29"/>
      <c r="F288" s="24"/>
      <c r="G288" s="24"/>
      <c r="H288" s="125"/>
      <c r="I288" s="275"/>
      <c r="J288" s="11"/>
      <c r="K288" s="1"/>
      <c r="L288" s="141"/>
      <c r="M288" s="141"/>
      <c r="N288" s="141"/>
      <c r="O288" s="141"/>
      <c r="P288" s="141"/>
      <c r="Q288" s="1"/>
      <c r="R288" s="1"/>
      <c r="S288" s="1"/>
      <c r="T288" s="1"/>
      <c r="U288" s="1"/>
      <c r="V288" s="1"/>
      <c r="W288" s="1"/>
      <c r="X288" s="1"/>
      <c r="Y288" s="1"/>
      <c r="Z288" s="1"/>
    </row>
    <row r="289" spans="2:26" customFormat="1" ht="12.75" customHeight="1" x14ac:dyDescent="0.15">
      <c r="B289" s="293"/>
      <c r="C289" s="233" t="s">
        <v>370</v>
      </c>
      <c r="D289" s="19" t="s">
        <v>258</v>
      </c>
      <c r="E289" s="30"/>
      <c r="F289" s="25"/>
      <c r="G289" s="25"/>
      <c r="H289" s="123"/>
      <c r="I289" s="275"/>
      <c r="J289" s="11"/>
      <c r="K289" s="1"/>
      <c r="L289" s="141"/>
      <c r="M289" s="141"/>
      <c r="N289" s="141"/>
      <c r="O289" s="141"/>
      <c r="P289" s="141"/>
      <c r="Q289" s="1"/>
      <c r="R289" s="1"/>
      <c r="S289" s="1"/>
      <c r="T289" s="1"/>
      <c r="U289" s="1"/>
      <c r="V289" s="1"/>
      <c r="W289" s="1"/>
      <c r="X289" s="1"/>
      <c r="Y289" s="1"/>
      <c r="Z289" s="1"/>
    </row>
    <row r="290" spans="2:26" customFormat="1" ht="12.75" customHeight="1" x14ac:dyDescent="0.15">
      <c r="B290" s="293"/>
      <c r="C290" s="235"/>
      <c r="D290" s="21"/>
      <c r="E290" s="31"/>
      <c r="F290" s="26"/>
      <c r="G290" s="26"/>
      <c r="H290" s="124"/>
      <c r="I290" s="276"/>
      <c r="J290" s="11"/>
      <c r="K290" s="1"/>
      <c r="L290" s="141"/>
      <c r="M290" s="141"/>
      <c r="N290" s="141"/>
      <c r="O290" s="141"/>
      <c r="P290" s="141"/>
      <c r="Q290" s="1"/>
      <c r="R290" s="1"/>
      <c r="S290" s="1"/>
      <c r="T290" s="1"/>
      <c r="U290" s="1"/>
      <c r="V290" s="1"/>
      <c r="W290" s="1"/>
      <c r="X290" s="1"/>
      <c r="Y290" s="1"/>
      <c r="Z290" s="1"/>
    </row>
    <row r="291" spans="2:26" customFormat="1" ht="12.75" customHeight="1" x14ac:dyDescent="0.15">
      <c r="B291" s="293"/>
      <c r="C291" s="295" t="s">
        <v>348</v>
      </c>
      <c r="D291" s="296"/>
      <c r="E291" s="22"/>
      <c r="F291" s="18">
        <v>10</v>
      </c>
      <c r="G291" s="18">
        <f>IFERROR(VLOOKUP(E291,AnswerCTBL,2,FALSE),0)</f>
        <v>0</v>
      </c>
      <c r="H291" s="109"/>
      <c r="I291" s="274"/>
      <c r="J291" s="11"/>
      <c r="K291" s="1"/>
      <c r="L291" s="141"/>
      <c r="M291" s="141"/>
      <c r="N291" s="141"/>
      <c r="O291" s="141"/>
      <c r="P291" s="141"/>
      <c r="Q291" s="1"/>
      <c r="R291" s="1"/>
      <c r="S291" s="1"/>
      <c r="T291" s="1"/>
      <c r="U291" s="1"/>
      <c r="V291" s="1"/>
      <c r="W291" s="1"/>
      <c r="X291" s="1"/>
      <c r="Y291" s="1"/>
      <c r="Z291" s="1"/>
    </row>
    <row r="292" spans="2:26" customFormat="1" ht="12.75" customHeight="1" x14ac:dyDescent="0.15">
      <c r="B292" s="293"/>
      <c r="C292" s="232" t="s">
        <v>370</v>
      </c>
      <c r="D292" s="20" t="s">
        <v>259</v>
      </c>
      <c r="E292" s="29"/>
      <c r="F292" s="24"/>
      <c r="G292" s="24"/>
      <c r="H292" s="125"/>
      <c r="I292" s="275"/>
      <c r="J292" s="11"/>
      <c r="K292" s="1"/>
      <c r="L292" s="141"/>
      <c r="M292" s="141"/>
      <c r="N292" s="141"/>
      <c r="O292" s="141"/>
      <c r="P292" s="141"/>
      <c r="Q292" s="1"/>
      <c r="R292" s="1"/>
      <c r="S292" s="1"/>
      <c r="T292" s="1"/>
      <c r="U292" s="1"/>
      <c r="V292" s="1"/>
      <c r="W292" s="1"/>
      <c r="X292" s="1"/>
      <c r="Y292" s="1"/>
      <c r="Z292" s="1"/>
    </row>
    <row r="293" spans="2:26" customFormat="1" ht="12.75" customHeight="1" x14ac:dyDescent="0.15">
      <c r="B293" s="293"/>
      <c r="C293" s="233" t="s">
        <v>370</v>
      </c>
      <c r="D293" s="19" t="s">
        <v>260</v>
      </c>
      <c r="E293" s="30"/>
      <c r="F293" s="25"/>
      <c r="G293" s="25"/>
      <c r="H293" s="123"/>
      <c r="I293" s="275"/>
      <c r="J293" s="11"/>
      <c r="K293" s="1"/>
      <c r="L293" s="141"/>
      <c r="M293" s="141"/>
      <c r="N293" s="141"/>
      <c r="O293" s="141"/>
      <c r="P293" s="141"/>
      <c r="Q293" s="1"/>
      <c r="R293" s="1"/>
      <c r="S293" s="1"/>
      <c r="T293" s="1"/>
      <c r="U293" s="1"/>
      <c r="V293" s="1"/>
      <c r="W293" s="1"/>
      <c r="X293" s="1"/>
      <c r="Y293" s="1"/>
      <c r="Z293" s="1"/>
    </row>
    <row r="294" spans="2:26" customFormat="1" ht="12.75" customHeight="1" x14ac:dyDescent="0.15">
      <c r="B294" s="294"/>
      <c r="C294" s="235"/>
      <c r="D294" s="21"/>
      <c r="E294" s="31"/>
      <c r="F294" s="26"/>
      <c r="G294" s="26"/>
      <c r="H294" s="124"/>
      <c r="I294" s="276"/>
      <c r="J294" s="11"/>
      <c r="K294" s="1"/>
      <c r="L294" s="141"/>
      <c r="M294" s="141"/>
      <c r="N294" s="141"/>
      <c r="O294" s="141"/>
      <c r="P294" s="141"/>
      <c r="Q294" s="1"/>
      <c r="R294" s="1"/>
      <c r="S294" s="1"/>
      <c r="T294" s="1"/>
      <c r="U294" s="1"/>
      <c r="V294" s="1"/>
      <c r="W294" s="1"/>
      <c r="X294" s="1"/>
      <c r="Y294" s="1"/>
      <c r="Z294" s="1"/>
    </row>
    <row r="295" spans="2:26" customFormat="1" ht="12.75" customHeight="1" x14ac:dyDescent="0.15">
      <c r="B295" s="283"/>
      <c r="C295" s="284"/>
      <c r="D295" s="284"/>
      <c r="E295" s="284"/>
      <c r="F295" s="284"/>
      <c r="G295" s="284"/>
      <c r="H295" s="284"/>
      <c r="I295" s="285"/>
      <c r="J295" s="11"/>
      <c r="K295" s="1"/>
      <c r="L295" s="141"/>
      <c r="M295" s="141"/>
      <c r="N295" s="141"/>
      <c r="O295" s="141"/>
      <c r="P295" s="141"/>
      <c r="Q295" s="1"/>
      <c r="R295" s="1"/>
      <c r="S295" s="1"/>
      <c r="T295" s="1"/>
      <c r="U295" s="1"/>
      <c r="V295" s="1"/>
      <c r="W295" s="1"/>
      <c r="X295" s="1"/>
      <c r="Y295" s="1"/>
      <c r="Z295" s="1"/>
    </row>
    <row r="296" spans="2:26" customFormat="1" ht="12.75" customHeight="1" x14ac:dyDescent="0.15">
      <c r="B296" s="292" t="s">
        <v>380</v>
      </c>
      <c r="C296" s="297" t="s">
        <v>261</v>
      </c>
      <c r="D296" s="298"/>
      <c r="E296" s="5"/>
      <c r="F296" s="18">
        <v>11</v>
      </c>
      <c r="G296" s="18">
        <f>IFERROR(VLOOKUP(E296,AnswerGTBL,2,FALSE),0)</f>
        <v>0</v>
      </c>
      <c r="H296" s="109">
        <f>IFERROR(AVERAGE(G296,G299),0)</f>
        <v>0</v>
      </c>
      <c r="I296" s="274"/>
      <c r="J296" s="11"/>
      <c r="K296" s="1"/>
      <c r="L296" s="141"/>
      <c r="M296" s="141"/>
      <c r="N296" s="141"/>
      <c r="O296" s="141"/>
      <c r="P296" s="141"/>
      <c r="Q296" s="1"/>
      <c r="R296" s="1"/>
      <c r="S296" s="1"/>
      <c r="T296" s="1"/>
      <c r="U296" s="1"/>
      <c r="V296" s="1"/>
      <c r="W296" s="1"/>
      <c r="X296" s="1"/>
      <c r="Y296" s="1"/>
      <c r="Z296" s="1"/>
    </row>
    <row r="297" spans="2:26" customFormat="1" ht="26" x14ac:dyDescent="0.15">
      <c r="B297" s="293"/>
      <c r="C297" s="232" t="s">
        <v>370</v>
      </c>
      <c r="D297" s="20" t="s">
        <v>262</v>
      </c>
      <c r="E297" s="29"/>
      <c r="F297" s="24"/>
      <c r="G297" s="24"/>
      <c r="H297" s="125"/>
      <c r="I297" s="275"/>
      <c r="J297" s="11"/>
      <c r="K297" s="1"/>
      <c r="L297" s="141"/>
      <c r="M297" s="141"/>
      <c r="N297" s="141"/>
      <c r="O297" s="141"/>
      <c r="P297" s="141"/>
      <c r="Q297" s="1"/>
      <c r="R297" s="1"/>
      <c r="S297" s="1"/>
      <c r="T297" s="1"/>
      <c r="U297" s="1"/>
      <c r="V297" s="1"/>
      <c r="W297" s="1"/>
      <c r="X297" s="1"/>
      <c r="Y297" s="1"/>
      <c r="Z297" s="1"/>
    </row>
    <row r="298" spans="2:26" customFormat="1" ht="12.75" customHeight="1" x14ac:dyDescent="0.15">
      <c r="B298" s="293"/>
      <c r="C298" s="235"/>
      <c r="D298" s="21"/>
      <c r="E298" s="31"/>
      <c r="F298" s="26"/>
      <c r="G298" s="26"/>
      <c r="H298" s="124"/>
      <c r="I298" s="276"/>
      <c r="J298" s="11"/>
      <c r="K298" s="1"/>
      <c r="L298" s="141"/>
      <c r="M298" s="141"/>
      <c r="N298" s="141"/>
      <c r="O298" s="141"/>
      <c r="P298" s="141"/>
      <c r="Q298" s="1"/>
      <c r="R298" s="1"/>
      <c r="S298" s="1"/>
      <c r="T298" s="1"/>
      <c r="U298" s="1"/>
      <c r="V298" s="1"/>
      <c r="W298" s="1"/>
      <c r="X298" s="1"/>
      <c r="Y298" s="1"/>
      <c r="Z298" s="1"/>
    </row>
    <row r="299" spans="2:26" customFormat="1" ht="12.75" customHeight="1" x14ac:dyDescent="0.15">
      <c r="B299" s="293"/>
      <c r="C299" s="295" t="s">
        <v>349</v>
      </c>
      <c r="D299" s="296"/>
      <c r="E299" s="22"/>
      <c r="F299" s="18">
        <v>12</v>
      </c>
      <c r="G299" s="18">
        <f>IFERROR(VLOOKUP(E299,AnswerFTBL,2,FALSE),0)</f>
        <v>0</v>
      </c>
      <c r="H299" s="109"/>
      <c r="I299" s="274"/>
      <c r="J299" s="11"/>
      <c r="K299" s="1"/>
      <c r="L299" s="141"/>
      <c r="M299" s="141"/>
      <c r="N299" s="141"/>
      <c r="O299" s="141"/>
      <c r="P299" s="141"/>
      <c r="Q299" s="1"/>
      <c r="R299" s="1"/>
      <c r="S299" s="1"/>
      <c r="T299" s="1"/>
      <c r="U299" s="1"/>
      <c r="V299" s="1"/>
      <c r="W299" s="1"/>
      <c r="X299" s="1"/>
      <c r="Y299" s="1"/>
      <c r="Z299" s="1"/>
    </row>
    <row r="300" spans="2:26" customFormat="1" ht="26" x14ac:dyDescent="0.15">
      <c r="B300" s="293"/>
      <c r="C300" s="232" t="s">
        <v>370</v>
      </c>
      <c r="D300" s="20" t="s">
        <v>263</v>
      </c>
      <c r="E300" s="29"/>
      <c r="F300" s="24"/>
      <c r="G300" s="24"/>
      <c r="H300" s="125"/>
      <c r="I300" s="275"/>
      <c r="J300" s="11"/>
      <c r="K300" s="1"/>
      <c r="L300" s="141"/>
      <c r="M300" s="141"/>
      <c r="N300" s="141"/>
      <c r="O300" s="141"/>
      <c r="P300" s="141"/>
      <c r="Q300" s="1"/>
      <c r="R300" s="1"/>
      <c r="S300" s="1"/>
      <c r="T300" s="1"/>
      <c r="U300" s="1"/>
      <c r="V300" s="1"/>
      <c r="W300" s="1"/>
      <c r="X300" s="1"/>
      <c r="Y300" s="1"/>
      <c r="Z300" s="1"/>
    </row>
    <row r="301" spans="2:26" customFormat="1" ht="26" x14ac:dyDescent="0.15">
      <c r="B301" s="293"/>
      <c r="C301" s="233" t="s">
        <v>370</v>
      </c>
      <c r="D301" s="19" t="s">
        <v>264</v>
      </c>
      <c r="E301" s="30"/>
      <c r="F301" s="25"/>
      <c r="G301" s="25"/>
      <c r="H301" s="123"/>
      <c r="I301" s="275"/>
      <c r="J301" s="11"/>
      <c r="K301" s="1"/>
      <c r="L301" s="141"/>
      <c r="M301" s="141"/>
      <c r="N301" s="141"/>
      <c r="O301" s="141"/>
      <c r="P301" s="141"/>
      <c r="Q301" s="1"/>
      <c r="R301" s="1"/>
      <c r="S301" s="1"/>
      <c r="T301" s="1"/>
      <c r="U301" s="1"/>
      <c r="V301" s="1"/>
      <c r="W301" s="1"/>
      <c r="X301" s="1"/>
      <c r="Y301" s="1"/>
      <c r="Z301" s="1"/>
    </row>
    <row r="302" spans="2:26" customFormat="1" ht="12.75" customHeight="1" x14ac:dyDescent="0.15">
      <c r="B302" s="294"/>
      <c r="C302" s="235"/>
      <c r="D302" s="21"/>
      <c r="E302" s="31"/>
      <c r="F302" s="26"/>
      <c r="G302" s="26"/>
      <c r="H302" s="124"/>
      <c r="I302" s="276"/>
      <c r="J302" s="11"/>
      <c r="K302" s="1"/>
      <c r="L302" s="141"/>
      <c r="M302" s="141"/>
      <c r="N302" s="141"/>
      <c r="O302" s="141"/>
      <c r="P302" s="141"/>
      <c r="Q302" s="1"/>
      <c r="R302" s="1"/>
      <c r="S302" s="1"/>
      <c r="T302" s="1"/>
      <c r="U302" s="1"/>
      <c r="V302" s="1"/>
      <c r="W302" s="1"/>
      <c r="X302" s="1"/>
      <c r="Y302" s="1"/>
      <c r="Z302" s="1"/>
    </row>
    <row r="303" spans="2:26" customFormat="1" ht="12.75" customHeight="1" x14ac:dyDescent="0.15">
      <c r="B303" s="256" t="s">
        <v>265</v>
      </c>
      <c r="C303" s="257"/>
      <c r="D303" s="258"/>
      <c r="E303" s="85" t="s">
        <v>371</v>
      </c>
      <c r="F303" s="85"/>
      <c r="G303" s="85"/>
      <c r="H303" s="131"/>
      <c r="I303" s="84" t="s">
        <v>60</v>
      </c>
      <c r="J303" s="84" t="s">
        <v>368</v>
      </c>
      <c r="K303" s="1"/>
      <c r="L303" s="141"/>
      <c r="M303" s="141"/>
      <c r="N303" s="141"/>
      <c r="O303" s="141"/>
      <c r="P303" s="141"/>
      <c r="Q303" s="1"/>
      <c r="R303" s="1"/>
      <c r="S303" s="1"/>
      <c r="T303" s="1"/>
      <c r="U303" s="1"/>
      <c r="V303" s="1"/>
      <c r="W303" s="1"/>
      <c r="X303" s="1"/>
      <c r="Y303" s="1"/>
      <c r="Z303" s="1"/>
    </row>
    <row r="304" spans="2:26" customFormat="1" ht="12.75" customHeight="1" x14ac:dyDescent="0.15">
      <c r="B304" s="292" t="s">
        <v>266</v>
      </c>
      <c r="C304" s="297" t="s">
        <v>350</v>
      </c>
      <c r="D304" s="298"/>
      <c r="E304" s="5"/>
      <c r="F304" s="18">
        <v>13</v>
      </c>
      <c r="G304" s="18">
        <f>IFERROR(VLOOKUP(E304,AnswerCTBL,2,FALSE),0)</f>
        <v>0</v>
      </c>
      <c r="H304" s="109">
        <f>IFERROR(AVERAGE(G304,G309,G314),0)</f>
        <v>0</v>
      </c>
      <c r="I304" s="274"/>
      <c r="J304" s="277">
        <f>SUM(H304,H320,H329)</f>
        <v>0</v>
      </c>
      <c r="K304" s="1"/>
      <c r="L304" s="141"/>
      <c r="M304" s="141"/>
      <c r="N304" s="141"/>
      <c r="O304" s="141"/>
      <c r="P304" s="141"/>
      <c r="Q304" s="1"/>
      <c r="R304" s="1"/>
      <c r="S304" s="1"/>
      <c r="T304" s="1"/>
      <c r="U304" s="1"/>
      <c r="V304" s="1"/>
      <c r="W304" s="1"/>
      <c r="X304" s="1"/>
      <c r="Y304" s="1"/>
      <c r="Z304" s="1"/>
    </row>
    <row r="305" spans="2:26" customFormat="1" ht="12.75" customHeight="1" x14ac:dyDescent="0.15">
      <c r="B305" s="293"/>
      <c r="C305" s="232" t="s">
        <v>370</v>
      </c>
      <c r="D305" s="20" t="s">
        <v>267</v>
      </c>
      <c r="E305" s="29"/>
      <c r="F305" s="24"/>
      <c r="G305" s="24"/>
      <c r="H305" s="125"/>
      <c r="I305" s="275"/>
      <c r="J305" s="278"/>
      <c r="K305" s="1"/>
      <c r="L305" s="141"/>
      <c r="M305" s="141"/>
      <c r="N305" s="141"/>
      <c r="O305" s="141"/>
      <c r="P305" s="141"/>
      <c r="Q305" s="1"/>
      <c r="R305" s="1"/>
      <c r="S305" s="1"/>
      <c r="T305" s="1"/>
      <c r="U305" s="1"/>
      <c r="V305" s="1"/>
      <c r="W305" s="1"/>
      <c r="X305" s="1"/>
      <c r="Y305" s="1"/>
      <c r="Z305" s="1"/>
    </row>
    <row r="306" spans="2:26" customFormat="1" ht="12.75" customHeight="1" x14ac:dyDescent="0.15">
      <c r="B306" s="293"/>
      <c r="C306" s="233" t="s">
        <v>370</v>
      </c>
      <c r="D306" s="19" t="s">
        <v>268</v>
      </c>
      <c r="E306" s="30"/>
      <c r="F306" s="25"/>
      <c r="G306" s="25"/>
      <c r="H306" s="123"/>
      <c r="I306" s="275"/>
      <c r="J306" s="278"/>
      <c r="K306" s="1"/>
      <c r="L306" s="141"/>
      <c r="M306" s="141"/>
      <c r="N306" s="141"/>
      <c r="O306" s="141"/>
      <c r="P306" s="141"/>
      <c r="Q306" s="1"/>
      <c r="R306" s="1"/>
      <c r="S306" s="1"/>
      <c r="T306" s="1"/>
      <c r="U306" s="1"/>
      <c r="V306" s="1"/>
      <c r="W306" s="1"/>
      <c r="X306" s="1"/>
      <c r="Y306" s="1"/>
      <c r="Z306" s="1"/>
    </row>
    <row r="307" spans="2:26" customFormat="1" ht="12.75" customHeight="1" x14ac:dyDescent="0.15">
      <c r="B307" s="293"/>
      <c r="C307" s="233" t="s">
        <v>370</v>
      </c>
      <c r="D307" s="19" t="s">
        <v>269</v>
      </c>
      <c r="E307" s="30"/>
      <c r="F307" s="25"/>
      <c r="G307" s="25"/>
      <c r="H307" s="123"/>
      <c r="I307" s="275"/>
      <c r="J307" s="278"/>
      <c r="K307" s="1"/>
      <c r="L307" s="141"/>
      <c r="M307" s="141"/>
      <c r="N307" s="141"/>
      <c r="O307" s="141"/>
      <c r="P307" s="141"/>
      <c r="Q307" s="1"/>
      <c r="R307" s="1"/>
      <c r="S307" s="1"/>
      <c r="T307" s="1"/>
      <c r="U307" s="1"/>
      <c r="V307" s="1"/>
      <c r="W307" s="1"/>
      <c r="X307" s="1"/>
      <c r="Y307" s="1"/>
      <c r="Z307" s="1"/>
    </row>
    <row r="308" spans="2:26" customFormat="1" ht="12.75" customHeight="1" x14ac:dyDescent="0.15">
      <c r="B308" s="293"/>
      <c r="C308" s="235"/>
      <c r="D308" s="21"/>
      <c r="E308" s="31"/>
      <c r="F308" s="26"/>
      <c r="G308" s="26"/>
      <c r="H308" s="124"/>
      <c r="I308" s="276"/>
      <c r="J308" s="279"/>
      <c r="K308" s="1"/>
      <c r="L308" s="141"/>
      <c r="M308" s="141"/>
      <c r="N308" s="141"/>
      <c r="O308" s="141"/>
      <c r="P308" s="141"/>
      <c r="Q308" s="1"/>
      <c r="R308" s="1"/>
      <c r="S308" s="1"/>
      <c r="T308" s="1"/>
      <c r="U308" s="1"/>
      <c r="V308" s="1"/>
      <c r="W308" s="1"/>
      <c r="X308" s="1"/>
      <c r="Y308" s="1"/>
      <c r="Z308" s="1"/>
    </row>
    <row r="309" spans="2:26" customFormat="1" ht="12.75" customHeight="1" x14ac:dyDescent="0.15">
      <c r="B309" s="293"/>
      <c r="C309" s="295" t="s">
        <v>418</v>
      </c>
      <c r="D309" s="296"/>
      <c r="E309" s="22"/>
      <c r="F309" s="18">
        <v>14</v>
      </c>
      <c r="G309" s="18">
        <f>IFERROR(VLOOKUP(E309,AnswerCTBL,2,FALSE),0)</f>
        <v>0</v>
      </c>
      <c r="H309" s="109"/>
      <c r="I309" s="274"/>
      <c r="J309" s="11"/>
      <c r="K309" s="1"/>
      <c r="L309" s="141"/>
      <c r="M309" s="141"/>
      <c r="N309" s="141"/>
      <c r="O309" s="141"/>
      <c r="P309" s="141"/>
      <c r="Q309" s="1"/>
      <c r="R309" s="1"/>
      <c r="S309" s="1"/>
      <c r="T309" s="1"/>
      <c r="U309" s="1"/>
      <c r="V309" s="1"/>
      <c r="W309" s="1"/>
      <c r="X309" s="1"/>
      <c r="Y309" s="1"/>
      <c r="Z309" s="1"/>
    </row>
    <row r="310" spans="2:26" customFormat="1" ht="12.75" customHeight="1" x14ac:dyDescent="0.15">
      <c r="B310" s="293"/>
      <c r="C310" s="232" t="s">
        <v>370</v>
      </c>
      <c r="D310" s="20" t="s">
        <v>270</v>
      </c>
      <c r="E310" s="29"/>
      <c r="F310" s="24"/>
      <c r="G310" s="24"/>
      <c r="H310" s="125"/>
      <c r="I310" s="275"/>
      <c r="J310" s="11"/>
      <c r="K310" s="1"/>
      <c r="L310" s="141"/>
      <c r="M310" s="141"/>
      <c r="N310" s="141"/>
      <c r="O310" s="141"/>
      <c r="P310" s="141"/>
      <c r="Q310" s="1"/>
      <c r="R310" s="1"/>
      <c r="S310" s="1"/>
      <c r="T310" s="1"/>
      <c r="U310" s="1"/>
      <c r="V310" s="1"/>
      <c r="W310" s="1"/>
      <c r="X310" s="1"/>
      <c r="Y310" s="1"/>
      <c r="Z310" s="1"/>
    </row>
    <row r="311" spans="2:26" customFormat="1" ht="12.75" customHeight="1" x14ac:dyDescent="0.15">
      <c r="B311" s="293"/>
      <c r="C311" s="233" t="s">
        <v>370</v>
      </c>
      <c r="D311" s="19" t="s">
        <v>271</v>
      </c>
      <c r="E311" s="30"/>
      <c r="F311" s="25"/>
      <c r="G311" s="25"/>
      <c r="H311" s="123"/>
      <c r="I311" s="275"/>
      <c r="J311" s="11"/>
      <c r="K311" s="1"/>
      <c r="L311" s="141"/>
      <c r="M311" s="141"/>
      <c r="N311" s="141"/>
      <c r="O311" s="141"/>
      <c r="P311" s="141"/>
      <c r="Q311" s="1"/>
      <c r="R311" s="1"/>
      <c r="S311" s="1"/>
      <c r="T311" s="1"/>
      <c r="U311" s="1"/>
      <c r="V311" s="1"/>
      <c r="W311" s="1"/>
      <c r="X311" s="1"/>
      <c r="Y311" s="1"/>
      <c r="Z311" s="1"/>
    </row>
    <row r="312" spans="2:26" customFormat="1" ht="12.75" customHeight="1" x14ac:dyDescent="0.15">
      <c r="B312" s="293"/>
      <c r="C312" s="233" t="s">
        <v>370</v>
      </c>
      <c r="D312" s="19" t="s">
        <v>272</v>
      </c>
      <c r="E312" s="30"/>
      <c r="F312" s="25"/>
      <c r="G312" s="25"/>
      <c r="H312" s="123"/>
      <c r="I312" s="275"/>
      <c r="J312" s="11"/>
      <c r="K312" s="1"/>
      <c r="L312" s="141"/>
      <c r="M312" s="141"/>
      <c r="N312" s="141"/>
      <c r="O312" s="141"/>
      <c r="P312" s="141"/>
      <c r="Q312" s="1"/>
      <c r="R312" s="1"/>
      <c r="S312" s="1"/>
      <c r="T312" s="1"/>
      <c r="U312" s="1"/>
      <c r="V312" s="1"/>
      <c r="W312" s="1"/>
      <c r="X312" s="1"/>
      <c r="Y312" s="1"/>
      <c r="Z312" s="1"/>
    </row>
    <row r="313" spans="2:26" customFormat="1" ht="12.75" customHeight="1" x14ac:dyDescent="0.15">
      <c r="B313" s="293"/>
      <c r="C313" s="235"/>
      <c r="D313" s="21"/>
      <c r="E313" s="31"/>
      <c r="F313" s="26"/>
      <c r="G313" s="26"/>
      <c r="H313" s="124"/>
      <c r="I313" s="276"/>
      <c r="J313" s="11"/>
      <c r="K313" s="1"/>
      <c r="L313" s="141"/>
      <c r="M313" s="141"/>
      <c r="N313" s="141"/>
      <c r="O313" s="141"/>
      <c r="P313" s="141"/>
      <c r="Q313" s="1"/>
      <c r="R313" s="1"/>
      <c r="S313" s="1"/>
      <c r="T313" s="1"/>
      <c r="U313" s="1"/>
      <c r="V313" s="1"/>
      <c r="W313" s="1"/>
      <c r="X313" s="1"/>
      <c r="Y313" s="1"/>
      <c r="Z313" s="1"/>
    </row>
    <row r="314" spans="2:26" customFormat="1" ht="12.75" customHeight="1" x14ac:dyDescent="0.15">
      <c r="B314" s="293"/>
      <c r="C314" s="295" t="s">
        <v>351</v>
      </c>
      <c r="D314" s="296"/>
      <c r="E314" s="22"/>
      <c r="F314" s="18">
        <v>15</v>
      </c>
      <c r="G314" s="18">
        <f>IFERROR(VLOOKUP(E314,AnswerBTBL,2,FALSE),0)</f>
        <v>0</v>
      </c>
      <c r="H314" s="109"/>
      <c r="I314" s="274"/>
      <c r="J314" s="11"/>
      <c r="K314" s="1"/>
      <c r="L314" s="141"/>
      <c r="M314" s="141"/>
      <c r="N314" s="141"/>
      <c r="O314" s="141"/>
      <c r="P314" s="141"/>
      <c r="Q314" s="1"/>
      <c r="R314" s="1"/>
      <c r="S314" s="1"/>
      <c r="T314" s="1"/>
      <c r="U314" s="1"/>
      <c r="V314" s="1"/>
      <c r="W314" s="1"/>
      <c r="X314" s="1"/>
      <c r="Y314" s="1"/>
      <c r="Z314" s="1"/>
    </row>
    <row r="315" spans="2:26" customFormat="1" ht="12.75" customHeight="1" x14ac:dyDescent="0.15">
      <c r="B315" s="293"/>
      <c r="C315" s="232" t="s">
        <v>370</v>
      </c>
      <c r="D315" s="20" t="s">
        <v>273</v>
      </c>
      <c r="E315" s="29"/>
      <c r="F315" s="24"/>
      <c r="G315" s="24"/>
      <c r="H315" s="125"/>
      <c r="I315" s="275"/>
      <c r="J315" s="11"/>
      <c r="K315" s="1"/>
      <c r="L315" s="141"/>
      <c r="M315" s="141"/>
      <c r="N315" s="141"/>
      <c r="O315" s="141"/>
      <c r="P315" s="141"/>
      <c r="Q315" s="1"/>
      <c r="R315" s="1"/>
      <c r="S315" s="1"/>
      <c r="T315" s="1"/>
      <c r="U315" s="1"/>
      <c r="V315" s="1"/>
      <c r="W315" s="1"/>
      <c r="X315" s="1"/>
      <c r="Y315" s="1"/>
      <c r="Z315" s="1"/>
    </row>
    <row r="316" spans="2:26" customFormat="1" ht="12.75" customHeight="1" x14ac:dyDescent="0.15">
      <c r="B316" s="293"/>
      <c r="C316" s="233" t="s">
        <v>370</v>
      </c>
      <c r="D316" s="19" t="s">
        <v>274</v>
      </c>
      <c r="E316" s="30"/>
      <c r="F316" s="25"/>
      <c r="G316" s="25"/>
      <c r="H316" s="123"/>
      <c r="I316" s="275"/>
      <c r="J316" s="11"/>
      <c r="K316" s="1"/>
      <c r="L316" s="141"/>
      <c r="M316" s="141"/>
      <c r="N316" s="141"/>
      <c r="O316" s="141"/>
      <c r="P316" s="141"/>
      <c r="Q316" s="1"/>
      <c r="R316" s="1"/>
      <c r="S316" s="1"/>
      <c r="T316" s="1"/>
      <c r="U316" s="1"/>
      <c r="V316" s="1"/>
      <c r="W316" s="1"/>
      <c r="X316" s="1"/>
      <c r="Y316" s="1"/>
      <c r="Z316" s="1"/>
    </row>
    <row r="317" spans="2:26" customFormat="1" ht="12.75" customHeight="1" x14ac:dyDescent="0.15">
      <c r="B317" s="293"/>
      <c r="C317" s="233" t="s">
        <v>370</v>
      </c>
      <c r="D317" s="19" t="s">
        <v>275</v>
      </c>
      <c r="E317" s="30"/>
      <c r="F317" s="25"/>
      <c r="G317" s="25"/>
      <c r="H317" s="123"/>
      <c r="I317" s="275"/>
      <c r="J317" s="11"/>
      <c r="K317" s="1"/>
      <c r="L317" s="141"/>
      <c r="M317" s="141"/>
      <c r="N317" s="141"/>
      <c r="O317" s="141"/>
      <c r="P317" s="141"/>
      <c r="Q317" s="1"/>
      <c r="R317" s="1"/>
      <c r="S317" s="1"/>
      <c r="T317" s="1"/>
      <c r="U317" s="1"/>
      <c r="V317" s="1"/>
      <c r="W317" s="1"/>
      <c r="X317" s="1"/>
      <c r="Y317" s="1"/>
      <c r="Z317" s="1"/>
    </row>
    <row r="318" spans="2:26" customFormat="1" ht="12.75" customHeight="1" x14ac:dyDescent="0.15">
      <c r="B318" s="294"/>
      <c r="C318" s="235"/>
      <c r="D318" s="21"/>
      <c r="E318" s="31"/>
      <c r="F318" s="26"/>
      <c r="G318" s="26"/>
      <c r="H318" s="124"/>
      <c r="I318" s="276"/>
      <c r="J318" s="11"/>
      <c r="K318" s="1"/>
      <c r="L318" s="141"/>
      <c r="M318" s="141"/>
      <c r="N318" s="141"/>
      <c r="O318" s="141"/>
      <c r="P318" s="141"/>
      <c r="Q318" s="1"/>
      <c r="R318" s="1"/>
      <c r="S318" s="1"/>
      <c r="T318" s="1"/>
      <c r="U318" s="1"/>
      <c r="V318" s="1"/>
      <c r="W318" s="1"/>
      <c r="X318" s="1"/>
      <c r="Y318" s="1"/>
      <c r="Z318" s="1"/>
    </row>
    <row r="319" spans="2:26" customFormat="1" ht="12.75" customHeight="1" x14ac:dyDescent="0.15">
      <c r="B319" s="283"/>
      <c r="C319" s="284"/>
      <c r="D319" s="284"/>
      <c r="E319" s="284"/>
      <c r="F319" s="284"/>
      <c r="G319" s="284"/>
      <c r="H319" s="284"/>
      <c r="I319" s="285"/>
      <c r="J319" s="11"/>
      <c r="K319" s="1"/>
      <c r="L319" s="141"/>
      <c r="M319" s="141"/>
      <c r="N319" s="141"/>
      <c r="O319" s="141"/>
      <c r="P319" s="141"/>
      <c r="Q319" s="1"/>
      <c r="R319" s="1"/>
      <c r="S319" s="1"/>
      <c r="T319" s="1"/>
      <c r="U319" s="1"/>
      <c r="V319" s="1"/>
      <c r="W319" s="1"/>
      <c r="X319" s="1"/>
      <c r="Y319" s="1"/>
      <c r="Z319" s="1"/>
    </row>
    <row r="320" spans="2:26" customFormat="1" ht="12.75" customHeight="1" x14ac:dyDescent="0.15">
      <c r="B320" s="292" t="s">
        <v>276</v>
      </c>
      <c r="C320" s="297" t="s">
        <v>352</v>
      </c>
      <c r="D320" s="298"/>
      <c r="E320" s="5"/>
      <c r="F320" s="18">
        <v>16</v>
      </c>
      <c r="G320" s="18">
        <f>IFERROR(VLOOKUP(E320,AnswerCTBL,2,FALSE),0)</f>
        <v>0</v>
      </c>
      <c r="H320" s="109">
        <f>IFERROR(AVERAGE(G320,G324),0)</f>
        <v>0</v>
      </c>
      <c r="I320" s="274"/>
      <c r="J320" s="11"/>
      <c r="K320" s="1"/>
      <c r="L320" s="141"/>
      <c r="M320" s="141"/>
      <c r="N320" s="141"/>
      <c r="O320" s="141"/>
      <c r="P320" s="141"/>
      <c r="Q320" s="1"/>
      <c r="R320" s="1"/>
      <c r="S320" s="1"/>
      <c r="T320" s="1"/>
      <c r="U320" s="1"/>
      <c r="V320" s="1"/>
      <c r="W320" s="1"/>
      <c r="X320" s="1"/>
      <c r="Y320" s="1"/>
      <c r="Z320" s="1"/>
    </row>
    <row r="321" spans="2:26" customFormat="1" ht="26" x14ac:dyDescent="0.15">
      <c r="B321" s="293"/>
      <c r="C321" s="232" t="s">
        <v>370</v>
      </c>
      <c r="D321" s="20" t="s">
        <v>277</v>
      </c>
      <c r="E321" s="29"/>
      <c r="F321" s="24"/>
      <c r="G321" s="24"/>
      <c r="H321" s="125"/>
      <c r="I321" s="275"/>
      <c r="J321" s="11"/>
      <c r="K321" s="1"/>
      <c r="L321" s="141"/>
      <c r="M321" s="141"/>
      <c r="N321" s="141"/>
      <c r="O321" s="141"/>
      <c r="P321" s="141"/>
      <c r="Q321" s="1"/>
      <c r="R321" s="1"/>
      <c r="S321" s="1"/>
      <c r="T321" s="1"/>
      <c r="U321" s="1"/>
      <c r="V321" s="1"/>
      <c r="W321" s="1"/>
      <c r="X321" s="1"/>
      <c r="Y321" s="1"/>
      <c r="Z321" s="1"/>
    </row>
    <row r="322" spans="2:26" customFormat="1" ht="12.75" customHeight="1" x14ac:dyDescent="0.15">
      <c r="B322" s="293"/>
      <c r="C322" s="233" t="s">
        <v>370</v>
      </c>
      <c r="D322" s="19" t="s">
        <v>278</v>
      </c>
      <c r="E322" s="30"/>
      <c r="F322" s="25"/>
      <c r="G322" s="25"/>
      <c r="H322" s="123"/>
      <c r="I322" s="275"/>
      <c r="J322" s="11"/>
      <c r="K322" s="1"/>
      <c r="L322" s="141"/>
      <c r="M322" s="141"/>
      <c r="N322" s="141"/>
      <c r="O322" s="141"/>
      <c r="P322" s="141"/>
      <c r="Q322" s="1"/>
      <c r="R322" s="1"/>
      <c r="S322" s="1"/>
      <c r="T322" s="1"/>
      <c r="U322" s="1"/>
      <c r="V322" s="1"/>
      <c r="W322" s="1"/>
      <c r="X322" s="1"/>
      <c r="Y322" s="1"/>
      <c r="Z322" s="1"/>
    </row>
    <row r="323" spans="2:26" customFormat="1" ht="12.75" customHeight="1" x14ac:dyDescent="0.15">
      <c r="B323" s="293"/>
      <c r="C323" s="235"/>
      <c r="D323" s="21"/>
      <c r="E323" s="31"/>
      <c r="F323" s="26"/>
      <c r="G323" s="26"/>
      <c r="H323" s="124"/>
      <c r="I323" s="276"/>
      <c r="J323" s="11"/>
      <c r="K323" s="1"/>
      <c r="L323" s="141"/>
      <c r="M323" s="141"/>
      <c r="N323" s="141"/>
      <c r="O323" s="141"/>
      <c r="P323" s="141"/>
      <c r="Q323" s="1"/>
      <c r="R323" s="1"/>
      <c r="S323" s="1"/>
      <c r="T323" s="1"/>
      <c r="U323" s="1"/>
      <c r="V323" s="1"/>
      <c r="W323" s="1"/>
      <c r="X323" s="1"/>
      <c r="Y323" s="1"/>
      <c r="Z323" s="1"/>
    </row>
    <row r="324" spans="2:26" customFormat="1" ht="12.75" customHeight="1" x14ac:dyDescent="0.15">
      <c r="B324" s="293"/>
      <c r="C324" s="295" t="s">
        <v>353</v>
      </c>
      <c r="D324" s="296"/>
      <c r="E324" s="22"/>
      <c r="F324" s="18">
        <v>17</v>
      </c>
      <c r="G324" s="18">
        <f>IFERROR(VLOOKUP(E324,AnswerCTBL,2,FALSE),0)</f>
        <v>0</v>
      </c>
      <c r="H324" s="109"/>
      <c r="I324" s="274"/>
      <c r="J324" s="11"/>
      <c r="K324" s="1"/>
      <c r="L324" s="141"/>
      <c r="M324" s="141"/>
      <c r="N324" s="141"/>
      <c r="O324" s="141"/>
      <c r="P324" s="141"/>
      <c r="Q324" s="1"/>
      <c r="R324" s="1"/>
      <c r="S324" s="1"/>
      <c r="T324" s="1"/>
      <c r="U324" s="1"/>
      <c r="V324" s="1"/>
      <c r="W324" s="1"/>
      <c r="X324" s="1"/>
      <c r="Y324" s="1"/>
      <c r="Z324" s="1"/>
    </row>
    <row r="325" spans="2:26" customFormat="1" ht="12.75" customHeight="1" x14ac:dyDescent="0.15">
      <c r="B325" s="293"/>
      <c r="C325" s="232" t="s">
        <v>370</v>
      </c>
      <c r="D325" s="20" t="s">
        <v>279</v>
      </c>
      <c r="E325" s="29"/>
      <c r="F325" s="24"/>
      <c r="G325" s="24"/>
      <c r="H325" s="125"/>
      <c r="I325" s="275"/>
      <c r="J325" s="11"/>
      <c r="K325" s="1"/>
      <c r="L325" s="141"/>
      <c r="M325" s="141"/>
      <c r="N325" s="141"/>
      <c r="O325" s="141"/>
      <c r="P325" s="141"/>
      <c r="Q325" s="1"/>
      <c r="R325" s="1"/>
      <c r="S325" s="1"/>
      <c r="T325" s="1"/>
      <c r="U325" s="1"/>
      <c r="V325" s="1"/>
      <c r="W325" s="1"/>
      <c r="X325" s="1"/>
      <c r="Y325" s="1"/>
      <c r="Z325" s="1"/>
    </row>
    <row r="326" spans="2:26" customFormat="1" ht="12.75" customHeight="1" x14ac:dyDescent="0.15">
      <c r="B326" s="293"/>
      <c r="C326" s="233" t="s">
        <v>370</v>
      </c>
      <c r="D326" s="19" t="s">
        <v>280</v>
      </c>
      <c r="E326" s="30"/>
      <c r="F326" s="25"/>
      <c r="G326" s="25"/>
      <c r="H326" s="123"/>
      <c r="I326" s="275"/>
      <c r="J326" s="11"/>
      <c r="K326" s="1"/>
      <c r="L326" s="141"/>
      <c r="M326" s="141"/>
      <c r="N326" s="141"/>
      <c r="O326" s="141"/>
      <c r="P326" s="141"/>
      <c r="Q326" s="1"/>
      <c r="R326" s="1"/>
      <c r="S326" s="1"/>
      <c r="T326" s="1"/>
      <c r="U326" s="1"/>
      <c r="V326" s="1"/>
      <c r="W326" s="1"/>
      <c r="X326" s="1"/>
      <c r="Y326" s="1"/>
      <c r="Z326" s="1"/>
    </row>
    <row r="327" spans="2:26" customFormat="1" ht="12.75" customHeight="1" x14ac:dyDescent="0.15">
      <c r="B327" s="294"/>
      <c r="C327" s="235"/>
      <c r="D327" s="21"/>
      <c r="E327" s="31"/>
      <c r="F327" s="26"/>
      <c r="G327" s="26"/>
      <c r="H327" s="124"/>
      <c r="I327" s="276"/>
      <c r="J327" s="11"/>
      <c r="K327" s="1"/>
      <c r="L327" s="141"/>
      <c r="M327" s="141"/>
      <c r="N327" s="141"/>
      <c r="O327" s="141"/>
      <c r="P327" s="141"/>
      <c r="Q327" s="1"/>
      <c r="R327" s="1"/>
      <c r="S327" s="1"/>
      <c r="T327" s="1"/>
      <c r="U327" s="1"/>
      <c r="V327" s="1"/>
      <c r="W327" s="1"/>
      <c r="X327" s="1"/>
      <c r="Y327" s="1"/>
      <c r="Z327" s="1"/>
    </row>
    <row r="328" spans="2:26" customFormat="1" ht="12.75" customHeight="1" x14ac:dyDescent="0.15">
      <c r="B328" s="283"/>
      <c r="C328" s="284"/>
      <c r="D328" s="284"/>
      <c r="E328" s="284"/>
      <c r="F328" s="284"/>
      <c r="G328" s="284"/>
      <c r="H328" s="284"/>
      <c r="I328" s="285"/>
      <c r="J328" s="11"/>
      <c r="K328" s="1"/>
      <c r="L328" s="141"/>
      <c r="M328" s="141"/>
      <c r="N328" s="141"/>
      <c r="O328" s="141"/>
      <c r="P328" s="141"/>
      <c r="Q328" s="1"/>
      <c r="R328" s="1"/>
      <c r="S328" s="1"/>
      <c r="T328" s="1"/>
      <c r="U328" s="1"/>
      <c r="V328" s="1"/>
      <c r="W328" s="1"/>
      <c r="X328" s="1"/>
      <c r="Y328" s="1"/>
      <c r="Z328" s="1"/>
    </row>
    <row r="329" spans="2:26" customFormat="1" ht="12.75" customHeight="1" x14ac:dyDescent="0.15">
      <c r="B329" s="292" t="s">
        <v>281</v>
      </c>
      <c r="C329" s="297" t="s">
        <v>282</v>
      </c>
      <c r="D329" s="298"/>
      <c r="E329" s="5"/>
      <c r="F329" s="18">
        <v>18</v>
      </c>
      <c r="G329" s="18">
        <f>IFERROR(VLOOKUP(E329,AnswerCTBL,2,FALSE),0)</f>
        <v>0</v>
      </c>
      <c r="H329" s="109">
        <f>IFERROR(AVERAGE(G329,G332),0)</f>
        <v>0</v>
      </c>
      <c r="I329" s="274"/>
      <c r="J329" s="11"/>
      <c r="K329" s="1"/>
      <c r="L329" s="141"/>
      <c r="M329" s="141"/>
      <c r="N329" s="141"/>
      <c r="O329" s="141"/>
      <c r="P329" s="141"/>
      <c r="Q329" s="1"/>
      <c r="R329" s="1"/>
      <c r="S329" s="1"/>
      <c r="T329" s="1"/>
      <c r="U329" s="1"/>
      <c r="V329" s="1"/>
      <c r="W329" s="1"/>
      <c r="X329" s="1"/>
      <c r="Y329" s="1"/>
      <c r="Z329" s="1"/>
    </row>
    <row r="330" spans="2:26" customFormat="1" ht="26" x14ac:dyDescent="0.15">
      <c r="B330" s="293"/>
      <c r="C330" s="232" t="s">
        <v>370</v>
      </c>
      <c r="D330" s="20" t="s">
        <v>283</v>
      </c>
      <c r="E330" s="29"/>
      <c r="F330" s="24"/>
      <c r="G330" s="24"/>
      <c r="H330" s="125"/>
      <c r="I330" s="275"/>
      <c r="J330" s="11"/>
      <c r="K330" s="1"/>
      <c r="L330" s="141"/>
      <c r="M330" s="141"/>
      <c r="N330" s="141"/>
      <c r="O330" s="141"/>
      <c r="P330" s="141"/>
      <c r="Q330" s="1"/>
      <c r="R330" s="1"/>
      <c r="S330" s="1"/>
      <c r="T330" s="1"/>
      <c r="U330" s="1"/>
      <c r="V330" s="1"/>
      <c r="W330" s="1"/>
      <c r="X330" s="1"/>
      <c r="Y330" s="1"/>
      <c r="Z330" s="1"/>
    </row>
    <row r="331" spans="2:26" customFormat="1" ht="12.75" customHeight="1" x14ac:dyDescent="0.15">
      <c r="B331" s="293"/>
      <c r="C331" s="235"/>
      <c r="D331" s="21"/>
      <c r="E331" s="31"/>
      <c r="F331" s="26"/>
      <c r="G331" s="26"/>
      <c r="H331" s="124"/>
      <c r="I331" s="276"/>
      <c r="J331" s="11"/>
      <c r="K331" s="1"/>
      <c r="L331" s="141"/>
      <c r="M331" s="141"/>
      <c r="N331" s="141"/>
      <c r="O331" s="141"/>
      <c r="P331" s="141"/>
      <c r="Q331" s="1"/>
      <c r="R331" s="1"/>
      <c r="S331" s="1"/>
      <c r="T331" s="1"/>
      <c r="U331" s="1"/>
      <c r="V331" s="1"/>
      <c r="W331" s="1"/>
      <c r="X331" s="1"/>
      <c r="Y331" s="1"/>
      <c r="Z331" s="1"/>
    </row>
    <row r="332" spans="2:26" customFormat="1" ht="12.75" customHeight="1" x14ac:dyDescent="0.15">
      <c r="B332" s="293"/>
      <c r="C332" s="295" t="s">
        <v>354</v>
      </c>
      <c r="D332" s="296"/>
      <c r="E332" s="22"/>
      <c r="F332" s="18">
        <v>19</v>
      </c>
      <c r="G332" s="18">
        <f>IFERROR(VLOOKUP(E332,AnswerFTBL,2,FALSE),0)</f>
        <v>0</v>
      </c>
      <c r="H332" s="109"/>
      <c r="I332" s="274"/>
      <c r="J332" s="11"/>
      <c r="K332" s="1"/>
      <c r="L332" s="141"/>
      <c r="M332" s="141"/>
      <c r="N332" s="141"/>
      <c r="O332" s="141"/>
      <c r="P332" s="141"/>
      <c r="Q332" s="1"/>
      <c r="R332" s="1"/>
      <c r="S332" s="1"/>
      <c r="T332" s="1"/>
      <c r="U332" s="1"/>
      <c r="V332" s="1"/>
      <c r="W332" s="1"/>
      <c r="X332" s="1"/>
      <c r="Y332" s="1"/>
      <c r="Z332" s="1"/>
    </row>
    <row r="333" spans="2:26" customFormat="1" ht="26" x14ac:dyDescent="0.15">
      <c r="B333" s="293"/>
      <c r="C333" s="232" t="s">
        <v>370</v>
      </c>
      <c r="D333" s="20" t="s">
        <v>284</v>
      </c>
      <c r="E333" s="29"/>
      <c r="F333" s="24"/>
      <c r="G333" s="24"/>
      <c r="H333" s="125"/>
      <c r="I333" s="275"/>
      <c r="J333" s="11"/>
      <c r="K333" s="1"/>
      <c r="L333" s="141"/>
      <c r="M333" s="141"/>
      <c r="N333" s="141"/>
      <c r="O333" s="141"/>
      <c r="P333" s="141"/>
      <c r="Q333" s="1"/>
      <c r="R333" s="1"/>
      <c r="S333" s="1"/>
      <c r="T333" s="1"/>
      <c r="U333" s="1"/>
      <c r="V333" s="1"/>
      <c r="W333" s="1"/>
      <c r="X333" s="1"/>
      <c r="Y333" s="1"/>
      <c r="Z333" s="1"/>
    </row>
    <row r="334" spans="2:26" customFormat="1" ht="26" x14ac:dyDescent="0.15">
      <c r="B334" s="293"/>
      <c r="C334" s="233" t="s">
        <v>370</v>
      </c>
      <c r="D334" s="19" t="s">
        <v>285</v>
      </c>
      <c r="E334" s="30"/>
      <c r="F334" s="25"/>
      <c r="G334" s="25"/>
      <c r="H334" s="123"/>
      <c r="I334" s="275"/>
      <c r="J334" s="11"/>
      <c r="K334" s="1"/>
      <c r="L334" s="141"/>
      <c r="M334" s="141"/>
      <c r="N334" s="141"/>
      <c r="O334" s="141"/>
      <c r="P334" s="141"/>
      <c r="Q334" s="1"/>
      <c r="R334" s="1"/>
      <c r="S334" s="1"/>
      <c r="T334" s="1"/>
      <c r="U334" s="1"/>
      <c r="V334" s="1"/>
      <c r="W334" s="1"/>
      <c r="X334" s="1"/>
      <c r="Y334" s="1"/>
      <c r="Z334" s="1"/>
    </row>
    <row r="335" spans="2:26" customFormat="1" ht="12.75" customHeight="1" x14ac:dyDescent="0.15">
      <c r="B335" s="294"/>
      <c r="C335" s="235"/>
      <c r="D335" s="21"/>
      <c r="E335" s="31"/>
      <c r="F335" s="26"/>
      <c r="G335" s="26"/>
      <c r="H335" s="124"/>
      <c r="I335" s="276"/>
      <c r="J335" s="11"/>
      <c r="K335" s="1"/>
      <c r="L335" s="141"/>
      <c r="M335" s="141"/>
      <c r="N335" s="141"/>
      <c r="O335" s="141"/>
      <c r="P335" s="141"/>
      <c r="Q335" s="1"/>
      <c r="R335" s="1"/>
      <c r="S335" s="1"/>
      <c r="T335" s="1"/>
      <c r="U335" s="1"/>
      <c r="V335" s="1"/>
      <c r="W335" s="1"/>
      <c r="X335" s="1"/>
      <c r="Y335" s="1"/>
      <c r="Z335" s="1"/>
    </row>
    <row r="336" spans="2:26" customFormat="1" ht="12.75" customHeight="1" x14ac:dyDescent="0.15">
      <c r="B336" s="338" t="s">
        <v>373</v>
      </c>
      <c r="C336" s="338"/>
      <c r="D336" s="338"/>
      <c r="E336" s="338"/>
      <c r="F336" s="338"/>
      <c r="G336" s="338"/>
      <c r="H336" s="338"/>
      <c r="I336" s="338"/>
      <c r="J336" s="338"/>
      <c r="K336" s="1"/>
      <c r="L336" s="141"/>
      <c r="M336" s="141"/>
      <c r="N336" s="141"/>
      <c r="O336" s="141"/>
      <c r="P336" s="141"/>
      <c r="Q336" s="1"/>
      <c r="R336" s="1"/>
      <c r="S336" s="1"/>
      <c r="T336" s="1"/>
      <c r="U336" s="1"/>
      <c r="V336" s="1"/>
      <c r="W336" s="1"/>
      <c r="X336" s="1"/>
      <c r="Y336" s="1"/>
      <c r="Z336" s="1"/>
    </row>
    <row r="337" spans="2:26" customFormat="1" ht="12.75" customHeight="1" x14ac:dyDescent="0.15">
      <c r="B337" s="310" t="s">
        <v>374</v>
      </c>
      <c r="C337" s="311"/>
      <c r="D337" s="312"/>
      <c r="E337" s="88" t="s">
        <v>371</v>
      </c>
      <c r="F337" s="88"/>
      <c r="G337" s="88"/>
      <c r="H337" s="132"/>
      <c r="I337" s="89" t="s">
        <v>60</v>
      </c>
      <c r="J337" s="89" t="s">
        <v>368</v>
      </c>
      <c r="K337" s="1"/>
      <c r="L337" s="141"/>
      <c r="M337" s="141"/>
      <c r="N337" s="141"/>
      <c r="O337" s="141"/>
      <c r="P337" s="141"/>
      <c r="Q337" s="1"/>
      <c r="R337" s="1"/>
      <c r="S337" s="1"/>
      <c r="T337" s="1"/>
      <c r="U337" s="1"/>
      <c r="V337" s="1"/>
      <c r="W337" s="1"/>
      <c r="X337" s="1"/>
      <c r="Y337" s="1"/>
      <c r="Z337" s="1"/>
    </row>
    <row r="338" spans="2:26" customFormat="1" ht="12.75" customHeight="1" x14ac:dyDescent="0.15">
      <c r="B338" s="280" t="s">
        <v>375</v>
      </c>
      <c r="C338" s="297" t="s">
        <v>419</v>
      </c>
      <c r="D338" s="298"/>
      <c r="E338" s="5"/>
      <c r="F338" s="18">
        <v>1</v>
      </c>
      <c r="G338" s="18">
        <f>IFERROR(VLOOKUP(E338,AnswerCTBL,2,FALSE),0)</f>
        <v>0</v>
      </c>
      <c r="H338" s="109">
        <f>IFERROR(AVERAGE(G338,G342,G346),0)</f>
        <v>0</v>
      </c>
      <c r="I338" s="274"/>
      <c r="J338" s="289">
        <f>SUM(H338,H350,H364)</f>
        <v>0</v>
      </c>
      <c r="K338" s="1"/>
      <c r="L338" s="141"/>
      <c r="M338" s="141"/>
      <c r="N338" s="141"/>
      <c r="O338" s="141"/>
      <c r="P338" s="141"/>
      <c r="Q338" s="1"/>
      <c r="R338" s="1"/>
      <c r="S338" s="1"/>
      <c r="T338" s="1"/>
      <c r="U338" s="1"/>
      <c r="V338" s="1"/>
      <c r="W338" s="1"/>
      <c r="X338" s="1"/>
      <c r="Y338" s="1"/>
      <c r="Z338" s="1"/>
    </row>
    <row r="339" spans="2:26" customFormat="1" ht="12.75" customHeight="1" x14ac:dyDescent="0.15">
      <c r="B339" s="281"/>
      <c r="C339" s="232" t="s">
        <v>370</v>
      </c>
      <c r="D339" s="20" t="s">
        <v>286</v>
      </c>
      <c r="E339" s="29"/>
      <c r="F339" s="24"/>
      <c r="G339" s="24"/>
      <c r="H339" s="125"/>
      <c r="I339" s="275"/>
      <c r="J339" s="290"/>
      <c r="K339" s="1"/>
      <c r="L339" s="141"/>
      <c r="M339" s="141"/>
      <c r="N339" s="141"/>
      <c r="O339" s="141"/>
      <c r="P339" s="141"/>
      <c r="Q339" s="1"/>
      <c r="R339" s="1"/>
      <c r="S339" s="1"/>
      <c r="T339" s="1"/>
      <c r="U339" s="1"/>
      <c r="V339" s="1"/>
      <c r="W339" s="1"/>
      <c r="X339" s="1"/>
      <c r="Y339" s="1"/>
      <c r="Z339" s="1"/>
    </row>
    <row r="340" spans="2:26" customFormat="1" ht="12.75" customHeight="1" x14ac:dyDescent="0.15">
      <c r="B340" s="281"/>
      <c r="C340" s="233" t="s">
        <v>370</v>
      </c>
      <c r="D340" s="19" t="s">
        <v>287</v>
      </c>
      <c r="E340" s="30"/>
      <c r="F340" s="25"/>
      <c r="G340" s="25"/>
      <c r="H340" s="123"/>
      <c r="I340" s="275"/>
      <c r="J340" s="290"/>
      <c r="K340" s="1"/>
      <c r="L340" s="141"/>
      <c r="M340" s="141"/>
      <c r="N340" s="141"/>
      <c r="O340" s="141"/>
      <c r="P340" s="141"/>
      <c r="Q340" s="1"/>
      <c r="R340" s="1"/>
      <c r="S340" s="1"/>
      <c r="T340" s="1"/>
      <c r="U340" s="1"/>
      <c r="V340" s="1"/>
      <c r="W340" s="1"/>
      <c r="X340" s="1"/>
      <c r="Y340" s="1"/>
      <c r="Z340" s="1"/>
    </row>
    <row r="341" spans="2:26" customFormat="1" ht="12.75" customHeight="1" x14ac:dyDescent="0.15">
      <c r="B341" s="281"/>
      <c r="C341" s="235"/>
      <c r="D341" s="21"/>
      <c r="E341" s="31"/>
      <c r="F341" s="26"/>
      <c r="G341" s="26"/>
      <c r="H341" s="124"/>
      <c r="I341" s="276"/>
      <c r="J341" s="290"/>
      <c r="K341" s="1"/>
      <c r="L341" s="141"/>
      <c r="M341" s="141"/>
      <c r="N341" s="141"/>
      <c r="O341" s="141"/>
      <c r="P341" s="141"/>
      <c r="Q341" s="1"/>
      <c r="R341" s="1"/>
      <c r="S341" s="1"/>
      <c r="T341" s="1"/>
      <c r="U341" s="1"/>
      <c r="V341" s="1"/>
      <c r="W341" s="1"/>
      <c r="X341" s="1"/>
      <c r="Y341" s="1"/>
      <c r="Z341" s="1"/>
    </row>
    <row r="342" spans="2:26" customFormat="1" ht="12.75" customHeight="1" x14ac:dyDescent="0.15">
      <c r="B342" s="281"/>
      <c r="C342" s="295" t="s">
        <v>288</v>
      </c>
      <c r="D342" s="296"/>
      <c r="E342" s="22"/>
      <c r="F342" s="18">
        <v>2</v>
      </c>
      <c r="G342" s="18">
        <f>IFERROR(VLOOKUP(E342,AnswerATBL,2,FALSE),0)</f>
        <v>0</v>
      </c>
      <c r="H342" s="109"/>
      <c r="I342" s="274"/>
      <c r="J342" s="291"/>
      <c r="K342" s="1"/>
      <c r="L342" s="141"/>
      <c r="M342" s="141"/>
      <c r="N342" s="141"/>
      <c r="O342" s="141"/>
      <c r="P342" s="141"/>
      <c r="Q342" s="1"/>
      <c r="R342" s="1"/>
      <c r="S342" s="1"/>
      <c r="T342" s="1"/>
      <c r="U342" s="1"/>
      <c r="V342" s="1"/>
      <c r="W342" s="1"/>
      <c r="X342" s="1"/>
      <c r="Y342" s="1"/>
      <c r="Z342" s="1"/>
    </row>
    <row r="343" spans="2:26" customFormat="1" ht="26" x14ac:dyDescent="0.15">
      <c r="B343" s="281"/>
      <c r="C343" s="232" t="s">
        <v>370</v>
      </c>
      <c r="D343" s="20" t="s">
        <v>289</v>
      </c>
      <c r="E343" s="29"/>
      <c r="F343" s="24"/>
      <c r="G343" s="24"/>
      <c r="H343" s="125"/>
      <c r="I343" s="275"/>
      <c r="J343" s="11"/>
      <c r="K343" s="1"/>
      <c r="L343" s="141"/>
      <c r="M343" s="141"/>
      <c r="N343" s="141"/>
      <c r="O343" s="141"/>
      <c r="P343" s="141"/>
      <c r="Q343" s="1"/>
      <c r="R343" s="1"/>
      <c r="S343" s="1"/>
      <c r="T343" s="1"/>
      <c r="U343" s="1"/>
      <c r="V343" s="1"/>
      <c r="W343" s="1"/>
      <c r="X343" s="1"/>
      <c r="Y343" s="1"/>
      <c r="Z343" s="1"/>
    </row>
    <row r="344" spans="2:26" customFormat="1" ht="12.75" customHeight="1" x14ac:dyDescent="0.15">
      <c r="B344" s="281"/>
      <c r="C344" s="233" t="s">
        <v>370</v>
      </c>
      <c r="D344" s="19" t="s">
        <v>290</v>
      </c>
      <c r="E344" s="30"/>
      <c r="F344" s="25"/>
      <c r="G344" s="25"/>
      <c r="H344" s="123"/>
      <c r="I344" s="275"/>
      <c r="J344" s="11"/>
      <c r="K344" s="1"/>
      <c r="L344" s="141"/>
      <c r="M344" s="141"/>
      <c r="N344" s="141"/>
      <c r="O344" s="141"/>
      <c r="P344" s="141"/>
      <c r="Q344" s="1"/>
      <c r="R344" s="1"/>
      <c r="S344" s="1"/>
      <c r="T344" s="1"/>
      <c r="U344" s="1"/>
      <c r="V344" s="1"/>
      <c r="W344" s="1"/>
      <c r="X344" s="1"/>
      <c r="Y344" s="1"/>
      <c r="Z344" s="1"/>
    </row>
    <row r="345" spans="2:26" customFormat="1" ht="12.75" customHeight="1" x14ac:dyDescent="0.15">
      <c r="B345" s="281"/>
      <c r="C345" s="235"/>
      <c r="D345" s="21"/>
      <c r="E345" s="31"/>
      <c r="F345" s="26"/>
      <c r="G345" s="26"/>
      <c r="H345" s="124"/>
      <c r="I345" s="276"/>
      <c r="J345" s="11"/>
      <c r="K345" s="1"/>
      <c r="L345" s="141"/>
      <c r="M345" s="141"/>
      <c r="N345" s="141"/>
      <c r="O345" s="141"/>
      <c r="P345" s="141"/>
      <c r="Q345" s="1"/>
      <c r="R345" s="1"/>
      <c r="S345" s="1"/>
      <c r="T345" s="1"/>
      <c r="U345" s="1"/>
      <c r="V345" s="1"/>
      <c r="W345" s="1"/>
      <c r="X345" s="1"/>
      <c r="Y345" s="1"/>
      <c r="Z345" s="1"/>
    </row>
    <row r="346" spans="2:26" customFormat="1" ht="12.75" customHeight="1" x14ac:dyDescent="0.15">
      <c r="B346" s="281"/>
      <c r="C346" s="295" t="s">
        <v>355</v>
      </c>
      <c r="D346" s="296"/>
      <c r="E346" s="22"/>
      <c r="F346" s="18">
        <v>3</v>
      </c>
      <c r="G346" s="18">
        <f>IFERROR(VLOOKUP(E346,AnswerCTBL,2,FALSE),0)</f>
        <v>0</v>
      </c>
      <c r="H346" s="109"/>
      <c r="I346" s="274"/>
      <c r="J346" s="11"/>
      <c r="K346" s="1"/>
      <c r="L346" s="141"/>
      <c r="M346" s="141"/>
      <c r="N346" s="141"/>
      <c r="O346" s="141"/>
      <c r="P346" s="141"/>
      <c r="Q346" s="1"/>
      <c r="R346" s="1"/>
      <c r="S346" s="1"/>
      <c r="T346" s="1"/>
      <c r="U346" s="1"/>
      <c r="V346" s="1"/>
      <c r="W346" s="1"/>
      <c r="X346" s="1"/>
      <c r="Y346" s="1"/>
      <c r="Z346" s="1"/>
    </row>
    <row r="347" spans="2:26" customFormat="1" ht="12.75" customHeight="1" x14ac:dyDescent="0.15">
      <c r="B347" s="281"/>
      <c r="C347" s="232" t="s">
        <v>370</v>
      </c>
      <c r="D347" s="20" t="s">
        <v>291</v>
      </c>
      <c r="E347" s="29"/>
      <c r="F347" s="24"/>
      <c r="G347" s="24"/>
      <c r="H347" s="125"/>
      <c r="I347" s="275"/>
      <c r="J347" s="11"/>
      <c r="K347" s="1"/>
      <c r="L347" s="141"/>
      <c r="M347" s="141"/>
      <c r="N347" s="141"/>
      <c r="O347" s="141"/>
      <c r="P347" s="141"/>
      <c r="Q347" s="1"/>
      <c r="R347" s="1"/>
      <c r="S347" s="1"/>
      <c r="T347" s="1"/>
      <c r="U347" s="1"/>
      <c r="V347" s="1"/>
      <c r="W347" s="1"/>
      <c r="X347" s="1"/>
      <c r="Y347" s="1"/>
      <c r="Z347" s="1"/>
    </row>
    <row r="348" spans="2:26" customFormat="1" ht="12.75" customHeight="1" x14ac:dyDescent="0.15">
      <c r="B348" s="282"/>
      <c r="C348" s="235"/>
      <c r="D348" s="21"/>
      <c r="E348" s="31"/>
      <c r="F348" s="26"/>
      <c r="G348" s="26"/>
      <c r="H348" s="124"/>
      <c r="I348" s="276"/>
      <c r="J348" s="11"/>
      <c r="K348" s="1"/>
      <c r="L348" s="141"/>
      <c r="M348" s="141"/>
      <c r="N348" s="141"/>
      <c r="O348" s="141"/>
      <c r="P348" s="141"/>
      <c r="Q348" s="1"/>
      <c r="R348" s="1"/>
      <c r="S348" s="1"/>
      <c r="T348" s="1"/>
      <c r="U348" s="1"/>
      <c r="V348" s="1"/>
      <c r="W348" s="1"/>
      <c r="X348" s="1"/>
      <c r="Y348" s="1"/>
      <c r="Z348" s="1"/>
    </row>
    <row r="349" spans="2:26" customFormat="1" ht="12.75" customHeight="1" x14ac:dyDescent="0.15">
      <c r="B349" s="283"/>
      <c r="C349" s="284"/>
      <c r="D349" s="284"/>
      <c r="E349" s="284"/>
      <c r="F349" s="284"/>
      <c r="G349" s="284"/>
      <c r="H349" s="284"/>
      <c r="I349" s="285"/>
      <c r="J349" s="11"/>
      <c r="K349" s="1"/>
      <c r="L349" s="141"/>
      <c r="M349" s="141"/>
      <c r="N349" s="141"/>
      <c r="O349" s="141"/>
      <c r="P349" s="141"/>
      <c r="Q349" s="1"/>
      <c r="R349" s="1"/>
      <c r="S349" s="1"/>
      <c r="T349" s="1"/>
      <c r="U349" s="1"/>
      <c r="V349" s="1"/>
      <c r="W349" s="1"/>
      <c r="X349" s="1"/>
      <c r="Y349" s="1"/>
      <c r="Z349" s="1"/>
    </row>
    <row r="350" spans="2:26" customFormat="1" ht="12.75" customHeight="1" x14ac:dyDescent="0.15">
      <c r="B350" s="280" t="s">
        <v>376</v>
      </c>
      <c r="C350" s="297" t="s">
        <v>292</v>
      </c>
      <c r="D350" s="298"/>
      <c r="E350" s="5"/>
      <c r="F350" s="18">
        <v>4</v>
      </c>
      <c r="G350" s="18">
        <f>IFERROR(VLOOKUP(E350,AnswerGTBL,2,FALSE),0)</f>
        <v>0</v>
      </c>
      <c r="H350" s="109">
        <f>IFERROR(AVERAGE(G350,G360),0)</f>
        <v>0</v>
      </c>
      <c r="I350" s="274"/>
      <c r="J350" s="11"/>
      <c r="K350" s="1"/>
      <c r="L350" s="141"/>
      <c r="M350" s="141"/>
      <c r="N350" s="141"/>
      <c r="O350" s="141"/>
      <c r="P350" s="141"/>
      <c r="Q350" s="1"/>
      <c r="R350" s="1"/>
      <c r="S350" s="1"/>
      <c r="T350" s="1"/>
      <c r="U350" s="1"/>
      <c r="V350" s="1"/>
      <c r="W350" s="1"/>
      <c r="X350" s="1"/>
      <c r="Y350" s="1"/>
      <c r="Z350" s="1"/>
    </row>
    <row r="351" spans="2:26" customFormat="1" ht="12.75" customHeight="1" x14ac:dyDescent="0.15">
      <c r="B351" s="281"/>
      <c r="C351" s="232" t="s">
        <v>370</v>
      </c>
      <c r="D351" s="20" t="s">
        <v>293</v>
      </c>
      <c r="E351" s="29"/>
      <c r="F351" s="24"/>
      <c r="G351" s="24"/>
      <c r="H351" s="125"/>
      <c r="I351" s="275"/>
      <c r="J351" s="11"/>
      <c r="K351" s="1"/>
      <c r="L351" s="141"/>
      <c r="M351" s="141"/>
      <c r="N351" s="141"/>
      <c r="O351" s="141"/>
      <c r="P351" s="141"/>
      <c r="Q351" s="1"/>
      <c r="R351" s="1"/>
      <c r="S351" s="1"/>
      <c r="T351" s="1"/>
      <c r="U351" s="1"/>
      <c r="V351" s="1"/>
      <c r="W351" s="1"/>
      <c r="X351" s="1"/>
      <c r="Y351" s="1"/>
      <c r="Z351" s="1"/>
    </row>
    <row r="352" spans="2:26" customFormat="1" ht="12.75" customHeight="1" x14ac:dyDescent="0.15">
      <c r="B352" s="281"/>
      <c r="C352" s="233" t="s">
        <v>370</v>
      </c>
      <c r="D352" s="19" t="s">
        <v>294</v>
      </c>
      <c r="E352" s="30"/>
      <c r="F352" s="25"/>
      <c r="G352" s="25"/>
      <c r="H352" s="123"/>
      <c r="I352" s="275"/>
      <c r="J352" s="11"/>
      <c r="K352" s="1"/>
      <c r="L352" s="141"/>
      <c r="M352" s="141"/>
      <c r="N352" s="141"/>
      <c r="O352" s="141"/>
      <c r="P352" s="141"/>
      <c r="Q352" s="1"/>
      <c r="R352" s="1"/>
      <c r="S352" s="1"/>
      <c r="T352" s="1"/>
      <c r="U352" s="1"/>
      <c r="V352" s="1"/>
      <c r="W352" s="1"/>
      <c r="X352" s="1"/>
      <c r="Y352" s="1"/>
      <c r="Z352" s="1"/>
    </row>
    <row r="353" spans="2:26" customFormat="1" ht="39" x14ac:dyDescent="0.15">
      <c r="B353" s="281"/>
      <c r="C353" s="233" t="s">
        <v>370</v>
      </c>
      <c r="D353" s="19" t="s">
        <v>295</v>
      </c>
      <c r="E353" s="30"/>
      <c r="F353" s="25"/>
      <c r="G353" s="25"/>
      <c r="H353" s="123"/>
      <c r="I353" s="275"/>
      <c r="J353" s="11"/>
      <c r="K353" s="1"/>
      <c r="L353" s="141"/>
      <c r="M353" s="141"/>
      <c r="N353" s="141"/>
      <c r="O353" s="141"/>
      <c r="P353" s="141"/>
      <c r="Q353" s="1"/>
      <c r="R353" s="1"/>
      <c r="S353" s="1"/>
      <c r="T353" s="1"/>
      <c r="U353" s="1"/>
      <c r="V353" s="1"/>
      <c r="W353" s="1"/>
      <c r="X353" s="1"/>
      <c r="Y353" s="1"/>
      <c r="Z353" s="1"/>
    </row>
    <row r="354" spans="2:26" customFormat="1" x14ac:dyDescent="0.15">
      <c r="B354" s="281"/>
      <c r="C354" s="233" t="s">
        <v>370</v>
      </c>
      <c r="D354" s="19" t="s">
        <v>296</v>
      </c>
      <c r="E354" s="30"/>
      <c r="F354" s="25"/>
      <c r="G354" s="25"/>
      <c r="H354" s="123"/>
      <c r="I354" s="275"/>
      <c r="J354" s="11"/>
      <c r="K354" s="1"/>
      <c r="L354" s="141"/>
      <c r="M354" s="141"/>
      <c r="N354" s="141"/>
      <c r="O354" s="141"/>
      <c r="P354" s="141"/>
      <c r="Q354" s="1"/>
      <c r="R354" s="1"/>
      <c r="S354" s="1"/>
      <c r="T354" s="1"/>
      <c r="U354" s="1"/>
      <c r="V354" s="1"/>
      <c r="W354" s="1"/>
      <c r="X354" s="1"/>
      <c r="Y354" s="1"/>
      <c r="Z354" s="1"/>
    </row>
    <row r="355" spans="2:26" customFormat="1" ht="12.75" customHeight="1" x14ac:dyDescent="0.15">
      <c r="B355" s="281"/>
      <c r="C355" s="233" t="s">
        <v>370</v>
      </c>
      <c r="D355" s="19" t="s">
        <v>297</v>
      </c>
      <c r="E355" s="30"/>
      <c r="F355" s="25"/>
      <c r="G355" s="25"/>
      <c r="H355" s="123"/>
      <c r="I355" s="275"/>
      <c r="J355" s="11"/>
      <c r="K355" s="1"/>
      <c r="L355" s="141"/>
      <c r="M355" s="141"/>
      <c r="N355" s="141"/>
      <c r="O355" s="141"/>
      <c r="P355" s="141"/>
      <c r="Q355" s="1"/>
      <c r="R355" s="1"/>
      <c r="S355" s="1"/>
      <c r="T355" s="1"/>
      <c r="U355" s="1"/>
      <c r="V355" s="1"/>
      <c r="W355" s="1"/>
      <c r="X355" s="1"/>
      <c r="Y355" s="1"/>
      <c r="Z355" s="1"/>
    </row>
    <row r="356" spans="2:26" customFormat="1" ht="12.75" customHeight="1" x14ac:dyDescent="0.15">
      <c r="B356" s="281"/>
      <c r="C356" s="233" t="s">
        <v>370</v>
      </c>
      <c r="D356" s="19" t="s">
        <v>298</v>
      </c>
      <c r="E356" s="30"/>
      <c r="F356" s="25"/>
      <c r="G356" s="25"/>
      <c r="H356" s="123"/>
      <c r="I356" s="275"/>
      <c r="J356" s="11"/>
      <c r="K356" s="1"/>
      <c r="L356" s="141"/>
      <c r="M356" s="141"/>
      <c r="N356" s="141"/>
      <c r="O356" s="141"/>
      <c r="P356" s="141"/>
      <c r="Q356" s="1"/>
      <c r="R356" s="1"/>
      <c r="S356" s="1"/>
      <c r="T356" s="1"/>
      <c r="U356" s="1"/>
      <c r="V356" s="1"/>
      <c r="W356" s="1"/>
      <c r="X356" s="1"/>
      <c r="Y356" s="1"/>
      <c r="Z356" s="1"/>
    </row>
    <row r="357" spans="2:26" customFormat="1" ht="12.75" customHeight="1" x14ac:dyDescent="0.15">
      <c r="B357" s="281"/>
      <c r="C357" s="233" t="s">
        <v>370</v>
      </c>
      <c r="D357" s="19" t="s">
        <v>299</v>
      </c>
      <c r="E357" s="30"/>
      <c r="F357" s="25"/>
      <c r="G357" s="25"/>
      <c r="H357" s="123"/>
      <c r="I357" s="275"/>
      <c r="J357" s="11"/>
      <c r="K357" s="1"/>
      <c r="L357" s="141"/>
      <c r="M357" s="141"/>
      <c r="N357" s="141"/>
      <c r="O357" s="141"/>
      <c r="P357" s="141"/>
      <c r="Q357" s="1"/>
      <c r="R357" s="1"/>
      <c r="S357" s="1"/>
      <c r="T357" s="1"/>
      <c r="U357" s="1"/>
      <c r="V357" s="1"/>
      <c r="W357" s="1"/>
      <c r="X357" s="1"/>
      <c r="Y357" s="1"/>
      <c r="Z357" s="1"/>
    </row>
    <row r="358" spans="2:26" customFormat="1" ht="26" x14ac:dyDescent="0.15">
      <c r="B358" s="281"/>
      <c r="C358" s="233" t="s">
        <v>370</v>
      </c>
      <c r="D358" s="19" t="s">
        <v>300</v>
      </c>
      <c r="E358" s="30"/>
      <c r="F358" s="25"/>
      <c r="G358" s="25"/>
      <c r="H358" s="123"/>
      <c r="I358" s="275"/>
      <c r="J358" s="11"/>
      <c r="K358" s="1"/>
      <c r="L358" s="141"/>
      <c r="M358" s="141"/>
      <c r="N358" s="141"/>
      <c r="O358" s="141"/>
      <c r="P358" s="141"/>
      <c r="Q358" s="1"/>
      <c r="R358" s="1"/>
      <c r="S358" s="1"/>
      <c r="T358" s="1"/>
      <c r="U358" s="1"/>
      <c r="V358" s="1"/>
      <c r="W358" s="1"/>
      <c r="X358" s="1"/>
      <c r="Y358" s="1"/>
      <c r="Z358" s="1"/>
    </row>
    <row r="359" spans="2:26" customFormat="1" ht="12.75" customHeight="1" x14ac:dyDescent="0.15">
      <c r="B359" s="281"/>
      <c r="C359" s="235"/>
      <c r="D359" s="21"/>
      <c r="E359" s="31"/>
      <c r="F359" s="26"/>
      <c r="G359" s="26"/>
      <c r="H359" s="124"/>
      <c r="I359" s="276"/>
      <c r="J359" s="11"/>
      <c r="K359" s="1"/>
      <c r="L359" s="141"/>
      <c r="M359" s="141"/>
      <c r="N359" s="141"/>
      <c r="O359" s="141"/>
      <c r="P359" s="141"/>
      <c r="Q359" s="1"/>
      <c r="R359" s="1"/>
      <c r="S359" s="1"/>
      <c r="T359" s="1"/>
      <c r="U359" s="1"/>
      <c r="V359" s="1"/>
      <c r="W359" s="1"/>
      <c r="X359" s="1"/>
      <c r="Y359" s="1"/>
      <c r="Z359" s="1"/>
    </row>
    <row r="360" spans="2:26" customFormat="1" ht="12.75" customHeight="1" x14ac:dyDescent="0.15">
      <c r="B360" s="281"/>
      <c r="C360" s="295" t="s">
        <v>356</v>
      </c>
      <c r="D360" s="296"/>
      <c r="E360" s="22"/>
      <c r="F360" s="18">
        <v>5</v>
      </c>
      <c r="G360" s="18">
        <f>IFERROR(VLOOKUP(E360,AnswerCTBL,2,FALSE),0)</f>
        <v>0</v>
      </c>
      <c r="H360" s="109"/>
      <c r="I360" s="274"/>
      <c r="J360" s="11"/>
      <c r="K360" s="1"/>
      <c r="L360" s="141"/>
      <c r="M360" s="141"/>
      <c r="N360" s="141"/>
      <c r="O360" s="141"/>
      <c r="P360" s="141"/>
      <c r="Q360" s="1"/>
      <c r="R360" s="1"/>
      <c r="S360" s="1"/>
      <c r="T360" s="1"/>
      <c r="U360" s="1"/>
      <c r="V360" s="1"/>
      <c r="W360" s="1"/>
      <c r="X360" s="1"/>
      <c r="Y360" s="1"/>
      <c r="Z360" s="1"/>
    </row>
    <row r="361" spans="2:26" customFormat="1" ht="12.75" customHeight="1" x14ac:dyDescent="0.15">
      <c r="B361" s="281"/>
      <c r="C361" s="232" t="s">
        <v>370</v>
      </c>
      <c r="D361" s="20" t="s">
        <v>301</v>
      </c>
      <c r="E361" s="29"/>
      <c r="F361" s="24"/>
      <c r="G361" s="24"/>
      <c r="H361" s="125"/>
      <c r="I361" s="275"/>
      <c r="J361" s="11"/>
      <c r="K361" s="1"/>
      <c r="L361" s="141"/>
      <c r="M361" s="141"/>
      <c r="N361" s="141"/>
      <c r="O361" s="141"/>
      <c r="P361" s="141"/>
      <c r="Q361" s="1"/>
      <c r="R361" s="1"/>
      <c r="S361" s="1"/>
      <c r="T361" s="1"/>
      <c r="U361" s="1"/>
      <c r="V361" s="1"/>
      <c r="W361" s="1"/>
      <c r="X361" s="1"/>
      <c r="Y361" s="1"/>
      <c r="Z361" s="1"/>
    </row>
    <row r="362" spans="2:26" customFormat="1" ht="12.75" customHeight="1" x14ac:dyDescent="0.15">
      <c r="B362" s="282"/>
      <c r="C362" s="235"/>
      <c r="D362" s="21"/>
      <c r="E362" s="31"/>
      <c r="F362" s="26"/>
      <c r="G362" s="26"/>
      <c r="H362" s="124"/>
      <c r="I362" s="276"/>
      <c r="J362" s="11"/>
      <c r="K362" s="1"/>
      <c r="L362" s="141"/>
      <c r="M362" s="141"/>
      <c r="N362" s="141"/>
      <c r="O362" s="141"/>
      <c r="P362" s="141"/>
      <c r="Q362" s="1"/>
      <c r="R362" s="1"/>
      <c r="S362" s="1"/>
      <c r="T362" s="1"/>
      <c r="U362" s="1"/>
      <c r="V362" s="1"/>
      <c r="W362" s="1"/>
      <c r="X362" s="1"/>
      <c r="Y362" s="1"/>
      <c r="Z362" s="1"/>
    </row>
    <row r="363" spans="2:26" customFormat="1" ht="12.75" customHeight="1" x14ac:dyDescent="0.15">
      <c r="B363" s="283"/>
      <c r="C363" s="284"/>
      <c r="D363" s="284"/>
      <c r="E363" s="284"/>
      <c r="F363" s="284"/>
      <c r="G363" s="284"/>
      <c r="H363" s="284"/>
      <c r="I363" s="285"/>
      <c r="J363" s="11"/>
      <c r="K363" s="1"/>
      <c r="L363" s="141"/>
      <c r="M363" s="141"/>
      <c r="N363" s="141"/>
      <c r="O363" s="141"/>
      <c r="P363" s="141"/>
      <c r="Q363" s="1"/>
      <c r="R363" s="1"/>
      <c r="S363" s="1"/>
      <c r="T363" s="1"/>
      <c r="U363" s="1"/>
      <c r="V363" s="1"/>
      <c r="W363" s="1"/>
      <c r="X363" s="1"/>
      <c r="Y363" s="1"/>
      <c r="Z363" s="1"/>
    </row>
    <row r="364" spans="2:26" customFormat="1" ht="12.75" customHeight="1" x14ac:dyDescent="0.15">
      <c r="B364" s="280" t="s">
        <v>377</v>
      </c>
      <c r="C364" s="300" t="s">
        <v>357</v>
      </c>
      <c r="D364" s="298"/>
      <c r="E364" s="5"/>
      <c r="F364" s="18">
        <v>6</v>
      </c>
      <c r="G364" s="18">
        <f>IFERROR(VLOOKUP(E364,AnswerCTBL,2,FALSE),0)</f>
        <v>0</v>
      </c>
      <c r="H364" s="109">
        <f>IFERROR(AVERAGE(G364,G370),0)</f>
        <v>0</v>
      </c>
      <c r="I364" s="274"/>
      <c r="J364" s="11"/>
      <c r="K364" s="1"/>
      <c r="L364" s="141"/>
      <c r="M364" s="141"/>
      <c r="N364" s="141"/>
      <c r="O364" s="141"/>
      <c r="P364" s="141"/>
      <c r="Q364" s="1"/>
      <c r="R364" s="1"/>
      <c r="S364" s="1"/>
      <c r="T364" s="1"/>
      <c r="U364" s="1"/>
      <c r="V364" s="1"/>
      <c r="W364" s="1"/>
      <c r="X364" s="1"/>
      <c r="Y364" s="1"/>
      <c r="Z364" s="1"/>
    </row>
    <row r="365" spans="2:26" customFormat="1" ht="12.75" customHeight="1" x14ac:dyDescent="0.15">
      <c r="B365" s="281"/>
      <c r="C365" s="232" t="s">
        <v>370</v>
      </c>
      <c r="D365" s="20" t="s">
        <v>302</v>
      </c>
      <c r="E365" s="29"/>
      <c r="F365" s="24"/>
      <c r="G365" s="24"/>
      <c r="H365" s="125"/>
      <c r="I365" s="275"/>
      <c r="J365" s="11"/>
      <c r="K365" s="1"/>
      <c r="L365" s="141"/>
      <c r="M365" s="141"/>
      <c r="N365" s="141"/>
      <c r="O365" s="141"/>
      <c r="P365" s="141"/>
      <c r="Q365" s="1"/>
      <c r="R365" s="1"/>
      <c r="S365" s="1"/>
      <c r="T365" s="1"/>
      <c r="U365" s="1"/>
      <c r="V365" s="1"/>
      <c r="W365" s="1"/>
      <c r="X365" s="1"/>
      <c r="Y365" s="1"/>
      <c r="Z365" s="1"/>
    </row>
    <row r="366" spans="2:26" customFormat="1" ht="12.75" customHeight="1" x14ac:dyDescent="0.15">
      <c r="B366" s="281"/>
      <c r="C366" s="233" t="s">
        <v>370</v>
      </c>
      <c r="D366" s="19" t="s">
        <v>303</v>
      </c>
      <c r="E366" s="30"/>
      <c r="F366" s="25"/>
      <c r="G366" s="25"/>
      <c r="H366" s="123"/>
      <c r="I366" s="275"/>
      <c r="J366" s="11"/>
      <c r="K366" s="1"/>
      <c r="L366" s="141"/>
      <c r="M366" s="141"/>
      <c r="N366" s="141"/>
      <c r="O366" s="141"/>
      <c r="P366" s="141"/>
      <c r="Q366" s="1"/>
      <c r="R366" s="1"/>
      <c r="S366" s="1"/>
      <c r="T366" s="1"/>
      <c r="U366" s="1"/>
      <c r="V366" s="1"/>
      <c r="W366" s="1"/>
      <c r="X366" s="1"/>
      <c r="Y366" s="1"/>
      <c r="Z366" s="1"/>
    </row>
    <row r="367" spans="2:26" customFormat="1" ht="12.75" customHeight="1" x14ac:dyDescent="0.15">
      <c r="B367" s="281"/>
      <c r="C367" s="233" t="s">
        <v>370</v>
      </c>
      <c r="D367" s="19" t="s">
        <v>304</v>
      </c>
      <c r="E367" s="30"/>
      <c r="F367" s="25"/>
      <c r="G367" s="25"/>
      <c r="H367" s="123"/>
      <c r="I367" s="275"/>
      <c r="J367" s="11"/>
      <c r="K367" s="1"/>
      <c r="L367" s="141"/>
      <c r="M367" s="141"/>
      <c r="N367" s="141"/>
      <c r="O367" s="141"/>
      <c r="P367" s="141"/>
      <c r="Q367" s="1"/>
      <c r="R367" s="1"/>
      <c r="S367" s="1"/>
      <c r="T367" s="1"/>
      <c r="U367" s="1"/>
      <c r="V367" s="1"/>
      <c r="W367" s="1"/>
      <c r="X367" s="1"/>
      <c r="Y367" s="1"/>
      <c r="Z367" s="1"/>
    </row>
    <row r="368" spans="2:26" customFormat="1" ht="12.75" customHeight="1" x14ac:dyDescent="0.15">
      <c r="B368" s="281"/>
      <c r="C368" s="233" t="s">
        <v>370</v>
      </c>
      <c r="D368" s="19" t="s">
        <v>305</v>
      </c>
      <c r="E368" s="30"/>
      <c r="F368" s="25"/>
      <c r="G368" s="25"/>
      <c r="H368" s="123"/>
      <c r="I368" s="275"/>
      <c r="J368" s="11"/>
      <c r="K368" s="1"/>
      <c r="L368" s="141"/>
      <c r="M368" s="141"/>
      <c r="N368" s="141"/>
      <c r="O368" s="141"/>
      <c r="P368" s="141"/>
      <c r="Q368" s="1"/>
      <c r="R368" s="1"/>
      <c r="S368" s="1"/>
      <c r="T368" s="1"/>
      <c r="U368" s="1"/>
      <c r="V368" s="1"/>
      <c r="W368" s="1"/>
      <c r="X368" s="1"/>
      <c r="Y368" s="1"/>
      <c r="Z368" s="1"/>
    </row>
    <row r="369" spans="2:26" customFormat="1" ht="12.75" customHeight="1" x14ac:dyDescent="0.15">
      <c r="B369" s="281"/>
      <c r="C369" s="235"/>
      <c r="D369" s="21"/>
      <c r="E369" s="31"/>
      <c r="F369" s="26"/>
      <c r="G369" s="26"/>
      <c r="H369" s="124"/>
      <c r="I369" s="276"/>
      <c r="J369" s="11"/>
      <c r="K369" s="1"/>
      <c r="L369" s="141"/>
      <c r="M369" s="141"/>
      <c r="N369" s="141"/>
      <c r="O369" s="141"/>
      <c r="P369" s="141"/>
      <c r="Q369" s="1"/>
      <c r="R369" s="1"/>
      <c r="S369" s="1"/>
      <c r="T369" s="1"/>
      <c r="U369" s="1"/>
      <c r="V369" s="1"/>
      <c r="W369" s="1"/>
      <c r="X369" s="1"/>
      <c r="Y369" s="1"/>
      <c r="Z369" s="1"/>
    </row>
    <row r="370" spans="2:26" customFormat="1" ht="12.75" customHeight="1" x14ac:dyDescent="0.15">
      <c r="B370" s="281"/>
      <c r="C370" s="299" t="s">
        <v>358</v>
      </c>
      <c r="D370" s="296"/>
      <c r="E370" s="22"/>
      <c r="F370" s="18">
        <v>7</v>
      </c>
      <c r="G370" s="18">
        <f>IFERROR(VLOOKUP(E370,AnswerCTBL,2,FALSE),0)</f>
        <v>0</v>
      </c>
      <c r="H370" s="109"/>
      <c r="I370" s="274"/>
      <c r="J370" s="11"/>
      <c r="K370" s="1"/>
      <c r="L370" s="141"/>
      <c r="M370" s="141"/>
      <c r="N370" s="141"/>
      <c r="O370" s="141"/>
      <c r="P370" s="141"/>
      <c r="Q370" s="1"/>
      <c r="R370" s="1"/>
      <c r="S370" s="1"/>
      <c r="T370" s="1"/>
      <c r="U370" s="1"/>
      <c r="V370" s="1"/>
      <c r="W370" s="1"/>
      <c r="X370" s="1"/>
      <c r="Y370" s="1"/>
      <c r="Z370" s="1"/>
    </row>
    <row r="371" spans="2:26" customFormat="1" ht="12.75" customHeight="1" x14ac:dyDescent="0.15">
      <c r="B371" s="281"/>
      <c r="C371" s="232" t="s">
        <v>370</v>
      </c>
      <c r="D371" s="20" t="s">
        <v>306</v>
      </c>
      <c r="E371" s="29"/>
      <c r="F371" s="24"/>
      <c r="G371" s="24"/>
      <c r="H371" s="125"/>
      <c r="I371" s="275"/>
      <c r="J371" s="11"/>
      <c r="K371" s="1"/>
      <c r="L371" s="141"/>
      <c r="M371" s="141"/>
      <c r="N371" s="141"/>
      <c r="O371" s="141"/>
      <c r="P371" s="141"/>
      <c r="Q371" s="1"/>
      <c r="R371" s="1"/>
      <c r="S371" s="1"/>
      <c r="T371" s="1"/>
      <c r="U371" s="1"/>
      <c r="V371" s="1"/>
      <c r="W371" s="1"/>
      <c r="X371" s="1"/>
      <c r="Y371" s="1"/>
      <c r="Z371" s="1"/>
    </row>
    <row r="372" spans="2:26" customFormat="1" ht="39" x14ac:dyDescent="0.15">
      <c r="B372" s="281"/>
      <c r="C372" s="233" t="s">
        <v>370</v>
      </c>
      <c r="D372" s="19" t="s">
        <v>307</v>
      </c>
      <c r="E372" s="30"/>
      <c r="F372" s="25"/>
      <c r="G372" s="25"/>
      <c r="H372" s="123"/>
      <c r="I372" s="275"/>
      <c r="J372" s="11"/>
      <c r="K372" s="1"/>
      <c r="L372" s="141"/>
      <c r="M372" s="141"/>
      <c r="N372" s="141"/>
      <c r="O372" s="141"/>
      <c r="P372" s="141"/>
      <c r="Q372" s="1"/>
      <c r="R372" s="1"/>
      <c r="S372" s="1"/>
      <c r="T372" s="1"/>
      <c r="U372" s="1"/>
      <c r="V372" s="1"/>
      <c r="W372" s="1"/>
      <c r="X372" s="1"/>
      <c r="Y372" s="1"/>
      <c r="Z372" s="1"/>
    </row>
    <row r="373" spans="2:26" customFormat="1" ht="26" x14ac:dyDescent="0.15">
      <c r="B373" s="281"/>
      <c r="C373" s="233" t="s">
        <v>370</v>
      </c>
      <c r="D373" s="19" t="s">
        <v>308</v>
      </c>
      <c r="E373" s="30"/>
      <c r="F373" s="25"/>
      <c r="G373" s="25"/>
      <c r="H373" s="123"/>
      <c r="I373" s="275"/>
      <c r="J373" s="11"/>
      <c r="K373" s="1"/>
      <c r="L373" s="141"/>
      <c r="M373" s="141"/>
      <c r="N373" s="141"/>
      <c r="O373" s="141"/>
      <c r="P373" s="141"/>
      <c r="Q373" s="1"/>
      <c r="R373" s="1"/>
      <c r="S373" s="1"/>
      <c r="T373" s="1"/>
      <c r="U373" s="1"/>
      <c r="V373" s="1"/>
      <c r="W373" s="1"/>
      <c r="X373" s="1"/>
      <c r="Y373" s="1"/>
      <c r="Z373" s="1"/>
    </row>
    <row r="374" spans="2:26" customFormat="1" ht="12.75" customHeight="1" x14ac:dyDescent="0.15">
      <c r="B374" s="282"/>
      <c r="C374" s="235"/>
      <c r="D374" s="21"/>
      <c r="E374" s="31"/>
      <c r="F374" s="26"/>
      <c r="G374" s="26"/>
      <c r="H374" s="124"/>
      <c r="I374" s="276"/>
      <c r="J374" s="11"/>
      <c r="K374" s="1"/>
      <c r="L374" s="141"/>
      <c r="M374" s="141"/>
      <c r="N374" s="141"/>
      <c r="O374" s="141"/>
      <c r="P374" s="141"/>
      <c r="Q374" s="1"/>
      <c r="R374" s="1"/>
      <c r="S374" s="1"/>
      <c r="T374" s="1"/>
      <c r="U374" s="1"/>
      <c r="V374" s="1"/>
      <c r="W374" s="1"/>
      <c r="X374" s="1"/>
      <c r="Y374" s="1"/>
      <c r="Z374" s="1"/>
    </row>
    <row r="375" spans="2:26" customFormat="1" ht="12.75" customHeight="1" x14ac:dyDescent="0.15">
      <c r="B375" s="286" t="s">
        <v>309</v>
      </c>
      <c r="C375" s="287"/>
      <c r="D375" s="288"/>
      <c r="E375" s="90" t="s">
        <v>371</v>
      </c>
      <c r="F375" s="90"/>
      <c r="G375" s="90"/>
      <c r="H375" s="133"/>
      <c r="I375" s="89" t="s">
        <v>60</v>
      </c>
      <c r="J375" s="89" t="s">
        <v>368</v>
      </c>
      <c r="K375" s="1"/>
      <c r="L375" s="141"/>
      <c r="M375" s="141"/>
      <c r="N375" s="141"/>
      <c r="O375" s="141"/>
      <c r="P375" s="141"/>
      <c r="Q375" s="1"/>
      <c r="R375" s="1"/>
      <c r="S375" s="1"/>
      <c r="T375" s="1"/>
      <c r="U375" s="1"/>
      <c r="V375" s="1"/>
      <c r="W375" s="1"/>
      <c r="X375" s="1"/>
      <c r="Y375" s="1"/>
      <c r="Z375" s="1"/>
    </row>
    <row r="376" spans="2:26" customFormat="1" ht="12.75" customHeight="1" x14ac:dyDescent="0.15">
      <c r="B376" s="280" t="s">
        <v>310</v>
      </c>
      <c r="C376" s="300" t="s">
        <v>359</v>
      </c>
      <c r="D376" s="298"/>
      <c r="E376" s="5"/>
      <c r="F376" s="18">
        <v>8</v>
      </c>
      <c r="G376" s="18">
        <f>IFERROR(VLOOKUP(E376,AnswerCTBL,2,FALSE),0)</f>
        <v>0</v>
      </c>
      <c r="H376" s="109">
        <f>IFERROR(AVERAGE(G376,G382),0)</f>
        <v>0</v>
      </c>
      <c r="I376" s="274"/>
      <c r="J376" s="289">
        <f>SUM(H376,H387,H400)</f>
        <v>0</v>
      </c>
      <c r="K376" s="1"/>
      <c r="L376" s="141"/>
      <c r="M376" s="141"/>
      <c r="N376" s="141"/>
      <c r="O376" s="141"/>
      <c r="P376" s="141"/>
      <c r="Q376" s="1"/>
      <c r="R376" s="1"/>
      <c r="S376" s="1"/>
      <c r="T376" s="1"/>
      <c r="U376" s="1"/>
      <c r="V376" s="1"/>
      <c r="W376" s="1"/>
      <c r="X376" s="1"/>
      <c r="Y376" s="1"/>
      <c r="Z376" s="1"/>
    </row>
    <row r="377" spans="2:26" customFormat="1" ht="12.75" customHeight="1" x14ac:dyDescent="0.15">
      <c r="B377" s="281"/>
      <c r="C377" s="232" t="s">
        <v>370</v>
      </c>
      <c r="D377" s="20" t="s">
        <v>311</v>
      </c>
      <c r="E377" s="29"/>
      <c r="F377" s="24"/>
      <c r="G377" s="24"/>
      <c r="H377" s="125"/>
      <c r="I377" s="275"/>
      <c r="J377" s="290"/>
      <c r="K377" s="1"/>
      <c r="L377" s="141"/>
      <c r="M377" s="141"/>
      <c r="N377" s="141"/>
      <c r="O377" s="141"/>
      <c r="P377" s="141"/>
      <c r="Q377" s="1"/>
      <c r="R377" s="1"/>
      <c r="S377" s="1"/>
      <c r="T377" s="1"/>
      <c r="U377" s="1"/>
      <c r="V377" s="1"/>
      <c r="W377" s="1"/>
      <c r="X377" s="1"/>
      <c r="Y377" s="1"/>
      <c r="Z377" s="1"/>
    </row>
    <row r="378" spans="2:26" customFormat="1" ht="12.75" customHeight="1" x14ac:dyDescent="0.15">
      <c r="B378" s="281"/>
      <c r="C378" s="233" t="s">
        <v>370</v>
      </c>
      <c r="D378" s="19" t="s">
        <v>312</v>
      </c>
      <c r="E378" s="30"/>
      <c r="F378" s="25"/>
      <c r="G378" s="25"/>
      <c r="H378" s="123"/>
      <c r="I378" s="275"/>
      <c r="J378" s="290"/>
      <c r="K378" s="1"/>
      <c r="L378" s="141"/>
      <c r="M378" s="141"/>
      <c r="N378" s="141"/>
      <c r="O378" s="141"/>
      <c r="P378" s="141"/>
      <c r="Q378" s="1"/>
      <c r="R378" s="1"/>
      <c r="S378" s="1"/>
      <c r="T378" s="1"/>
      <c r="U378" s="1"/>
      <c r="V378" s="1"/>
      <c r="W378" s="1"/>
      <c r="X378" s="1"/>
      <c r="Y378" s="1"/>
      <c r="Z378" s="1"/>
    </row>
    <row r="379" spans="2:26" customFormat="1" ht="12.75" customHeight="1" x14ac:dyDescent="0.15">
      <c r="B379" s="281"/>
      <c r="C379" s="233" t="s">
        <v>370</v>
      </c>
      <c r="D379" s="19" t="s">
        <v>313</v>
      </c>
      <c r="E379" s="30"/>
      <c r="F379" s="25"/>
      <c r="G379" s="25"/>
      <c r="H379" s="123"/>
      <c r="I379" s="275"/>
      <c r="J379" s="290"/>
      <c r="K379" s="1"/>
      <c r="L379" s="141"/>
      <c r="M379" s="141"/>
      <c r="N379" s="141"/>
      <c r="O379" s="141"/>
      <c r="P379" s="141"/>
      <c r="Q379" s="1"/>
      <c r="R379" s="1"/>
      <c r="S379" s="1"/>
      <c r="T379" s="1"/>
      <c r="U379" s="1"/>
      <c r="V379" s="1"/>
      <c r="W379" s="1"/>
      <c r="X379" s="1"/>
      <c r="Y379" s="1"/>
      <c r="Z379" s="1"/>
    </row>
    <row r="380" spans="2:26" customFormat="1" ht="12.75" customHeight="1" x14ac:dyDescent="0.15">
      <c r="B380" s="281"/>
      <c r="C380" s="233" t="s">
        <v>370</v>
      </c>
      <c r="D380" s="19" t="s">
        <v>314</v>
      </c>
      <c r="E380" s="30"/>
      <c r="F380" s="25"/>
      <c r="G380" s="25"/>
      <c r="H380" s="123"/>
      <c r="I380" s="275"/>
      <c r="J380" s="291"/>
      <c r="K380" s="1"/>
      <c r="L380" s="141"/>
      <c r="M380" s="141"/>
      <c r="N380" s="141"/>
      <c r="O380" s="141"/>
      <c r="P380" s="141"/>
      <c r="Q380" s="1"/>
      <c r="R380" s="1"/>
      <c r="S380" s="1"/>
      <c r="T380" s="1"/>
      <c r="U380" s="1"/>
      <c r="V380" s="1"/>
      <c r="W380" s="1"/>
      <c r="X380" s="1"/>
      <c r="Y380" s="1"/>
      <c r="Z380" s="1"/>
    </row>
    <row r="381" spans="2:26" customFormat="1" ht="12.75" customHeight="1" x14ac:dyDescent="0.15">
      <c r="B381" s="281"/>
      <c r="C381" s="235"/>
      <c r="D381" s="21"/>
      <c r="E381" s="31"/>
      <c r="F381" s="26"/>
      <c r="G381" s="26"/>
      <c r="H381" s="124"/>
      <c r="I381" s="276"/>
      <c r="J381" s="11"/>
      <c r="K381" s="1"/>
      <c r="L381" s="141"/>
      <c r="M381" s="141"/>
      <c r="N381" s="141"/>
      <c r="O381" s="141"/>
      <c r="P381" s="141"/>
      <c r="Q381" s="1"/>
      <c r="R381" s="1"/>
      <c r="S381" s="1"/>
      <c r="T381" s="1"/>
      <c r="U381" s="1"/>
      <c r="V381" s="1"/>
      <c r="W381" s="1"/>
      <c r="X381" s="1"/>
      <c r="Y381" s="1"/>
      <c r="Z381" s="1"/>
    </row>
    <row r="382" spans="2:26" customFormat="1" ht="12.75" customHeight="1" x14ac:dyDescent="0.15">
      <c r="B382" s="281"/>
      <c r="C382" s="299" t="s">
        <v>360</v>
      </c>
      <c r="D382" s="296"/>
      <c r="E382" s="22"/>
      <c r="F382" s="18">
        <v>9</v>
      </c>
      <c r="G382" s="18">
        <f>IFERROR(VLOOKUP(E382,AnswerCTBL,2,FALSE),0)</f>
        <v>0</v>
      </c>
      <c r="H382" s="109"/>
      <c r="I382" s="274"/>
      <c r="J382" s="11"/>
      <c r="K382" s="1"/>
      <c r="L382" s="141"/>
      <c r="M382" s="141"/>
      <c r="N382" s="141"/>
      <c r="O382" s="141"/>
      <c r="P382" s="141"/>
      <c r="Q382" s="1"/>
      <c r="R382" s="1"/>
      <c r="S382" s="1"/>
      <c r="T382" s="1"/>
      <c r="U382" s="1"/>
      <c r="V382" s="1"/>
      <c r="W382" s="1"/>
      <c r="X382" s="1"/>
      <c r="Y382" s="1"/>
      <c r="Z382" s="1"/>
    </row>
    <row r="383" spans="2:26" customFormat="1" ht="12.75" customHeight="1" x14ac:dyDescent="0.15">
      <c r="B383" s="281"/>
      <c r="C383" s="232" t="s">
        <v>370</v>
      </c>
      <c r="D383" s="20" t="s">
        <v>315</v>
      </c>
      <c r="E383" s="29"/>
      <c r="F383" s="24"/>
      <c r="G383" s="24"/>
      <c r="H383" s="125"/>
      <c r="I383" s="275"/>
      <c r="J383" s="11"/>
      <c r="K383" s="1"/>
      <c r="L383" s="141"/>
      <c r="M383" s="141"/>
      <c r="N383" s="141"/>
      <c r="O383" s="141"/>
      <c r="P383" s="141"/>
      <c r="Q383" s="1"/>
      <c r="R383" s="1"/>
      <c r="S383" s="1"/>
      <c r="T383" s="1"/>
      <c r="U383" s="1"/>
      <c r="V383" s="1"/>
      <c r="W383" s="1"/>
      <c r="X383" s="1"/>
      <c r="Y383" s="1"/>
      <c r="Z383" s="1"/>
    </row>
    <row r="384" spans="2:26" customFormat="1" ht="12.75" customHeight="1" x14ac:dyDescent="0.15">
      <c r="B384" s="281"/>
      <c r="C384" s="233" t="s">
        <v>370</v>
      </c>
      <c r="D384" s="19" t="s">
        <v>316</v>
      </c>
      <c r="E384" s="30"/>
      <c r="F384" s="25"/>
      <c r="G384" s="25"/>
      <c r="H384" s="123"/>
      <c r="I384" s="275"/>
      <c r="J384" s="11"/>
      <c r="K384" s="1"/>
      <c r="L384" s="141"/>
      <c r="M384" s="141"/>
      <c r="N384" s="141"/>
      <c r="O384" s="141"/>
      <c r="P384" s="141"/>
      <c r="Q384" s="1"/>
      <c r="R384" s="1"/>
      <c r="S384" s="1"/>
      <c r="T384" s="1"/>
      <c r="U384" s="1"/>
      <c r="V384" s="1"/>
      <c r="W384" s="1"/>
      <c r="X384" s="1"/>
      <c r="Y384" s="1"/>
      <c r="Z384" s="1"/>
    </row>
    <row r="385" spans="2:26" customFormat="1" ht="12.75" customHeight="1" x14ac:dyDescent="0.15">
      <c r="B385" s="282"/>
      <c r="C385" s="235"/>
      <c r="D385" s="21"/>
      <c r="E385" s="31"/>
      <c r="F385" s="26"/>
      <c r="G385" s="26"/>
      <c r="H385" s="124"/>
      <c r="I385" s="276"/>
      <c r="J385" s="11"/>
      <c r="K385" s="1"/>
      <c r="L385" s="141"/>
      <c r="M385" s="141"/>
      <c r="N385" s="141"/>
      <c r="O385" s="141"/>
      <c r="P385" s="141"/>
      <c r="Q385" s="1"/>
      <c r="R385" s="1"/>
      <c r="S385" s="1"/>
      <c r="T385" s="1"/>
      <c r="U385" s="1"/>
      <c r="V385" s="1"/>
      <c r="W385" s="1"/>
      <c r="X385" s="1"/>
      <c r="Y385" s="1"/>
      <c r="Z385" s="1"/>
    </row>
    <row r="386" spans="2:26" customFormat="1" ht="12.75" customHeight="1" x14ac:dyDescent="0.15">
      <c r="B386" s="283"/>
      <c r="C386" s="284"/>
      <c r="D386" s="284"/>
      <c r="E386" s="284"/>
      <c r="F386" s="284"/>
      <c r="G386" s="284"/>
      <c r="H386" s="284"/>
      <c r="I386" s="285"/>
      <c r="J386" s="11"/>
      <c r="K386" s="1"/>
      <c r="L386" s="141"/>
      <c r="M386" s="141"/>
      <c r="N386" s="141"/>
      <c r="O386" s="141"/>
      <c r="P386" s="141"/>
      <c r="Q386" s="1"/>
      <c r="R386" s="1"/>
      <c r="S386" s="1"/>
      <c r="T386" s="1"/>
      <c r="U386" s="1"/>
      <c r="V386" s="1"/>
      <c r="W386" s="1"/>
      <c r="X386" s="1"/>
      <c r="Y386" s="1"/>
      <c r="Z386" s="1"/>
    </row>
    <row r="387" spans="2:26" customFormat="1" ht="12.75" customHeight="1" x14ac:dyDescent="0.15">
      <c r="B387" s="280" t="s">
        <v>317</v>
      </c>
      <c r="C387" s="297" t="s">
        <v>318</v>
      </c>
      <c r="D387" s="298"/>
      <c r="E387" s="5"/>
      <c r="F387" s="18">
        <v>10</v>
      </c>
      <c r="G387" s="18">
        <f>IFERROR(VLOOKUP(E387,AnswerGTBL,2,FALSE),0)</f>
        <v>0</v>
      </c>
      <c r="H387" s="109">
        <f>IFERROR(AVERAGE(G387,G392),0)</f>
        <v>0</v>
      </c>
      <c r="I387" s="274"/>
      <c r="J387" s="11"/>
      <c r="K387" s="1"/>
      <c r="L387" s="141"/>
      <c r="M387" s="141"/>
      <c r="N387" s="141"/>
      <c r="O387" s="141"/>
      <c r="P387" s="141"/>
      <c r="Q387" s="1"/>
      <c r="R387" s="1"/>
      <c r="S387" s="1"/>
      <c r="T387" s="1"/>
      <c r="U387" s="1"/>
      <c r="V387" s="1"/>
      <c r="W387" s="1"/>
      <c r="X387" s="1"/>
      <c r="Y387" s="1"/>
      <c r="Z387" s="1"/>
    </row>
    <row r="388" spans="2:26" customFormat="1" ht="12.75" customHeight="1" x14ac:dyDescent="0.15">
      <c r="B388" s="281"/>
      <c r="C388" s="232" t="s">
        <v>370</v>
      </c>
      <c r="D388" s="20" t="s">
        <v>319</v>
      </c>
      <c r="E388" s="29"/>
      <c r="F388" s="24"/>
      <c r="G388" s="24"/>
      <c r="H388" s="125"/>
      <c r="I388" s="275"/>
      <c r="J388" s="11"/>
      <c r="K388" s="1"/>
      <c r="L388" s="141"/>
      <c r="M388" s="141"/>
      <c r="N388" s="141"/>
      <c r="O388" s="141"/>
      <c r="P388" s="141"/>
      <c r="Q388" s="1"/>
      <c r="R388" s="1"/>
      <c r="S388" s="1"/>
      <c r="T388" s="1"/>
      <c r="U388" s="1"/>
      <c r="V388" s="1"/>
      <c r="W388" s="1"/>
      <c r="X388" s="1"/>
      <c r="Y388" s="1"/>
      <c r="Z388" s="1"/>
    </row>
    <row r="389" spans="2:26" customFormat="1" ht="12.75" customHeight="1" x14ac:dyDescent="0.15">
      <c r="B389" s="281"/>
      <c r="C389" s="233" t="s">
        <v>370</v>
      </c>
      <c r="D389" s="19" t="s">
        <v>320</v>
      </c>
      <c r="E389" s="30"/>
      <c r="F389" s="25"/>
      <c r="G389" s="25"/>
      <c r="H389" s="123"/>
      <c r="I389" s="275"/>
      <c r="J389" s="11"/>
      <c r="K389" s="1"/>
      <c r="L389" s="141"/>
      <c r="M389" s="141"/>
      <c r="N389" s="141"/>
      <c r="O389" s="141"/>
      <c r="P389" s="141"/>
      <c r="Q389" s="1"/>
      <c r="R389" s="1"/>
      <c r="S389" s="1"/>
      <c r="T389" s="1"/>
      <c r="U389" s="1"/>
      <c r="V389" s="1"/>
      <c r="W389" s="1"/>
      <c r="X389" s="1"/>
      <c r="Y389" s="1"/>
      <c r="Z389" s="1"/>
    </row>
    <row r="390" spans="2:26" customFormat="1" ht="12.75" customHeight="1" x14ac:dyDescent="0.15">
      <c r="B390" s="281"/>
      <c r="C390" s="233" t="s">
        <v>370</v>
      </c>
      <c r="D390" s="19" t="s">
        <v>321</v>
      </c>
      <c r="E390" s="30"/>
      <c r="F390" s="25"/>
      <c r="G390" s="25"/>
      <c r="H390" s="123"/>
      <c r="I390" s="275"/>
      <c r="J390" s="11"/>
      <c r="K390" s="1"/>
      <c r="L390" s="141"/>
      <c r="M390" s="141"/>
      <c r="N390" s="141"/>
      <c r="O390" s="141"/>
      <c r="P390" s="141"/>
      <c r="Q390" s="1"/>
      <c r="R390" s="1"/>
      <c r="S390" s="1"/>
      <c r="T390" s="1"/>
      <c r="U390" s="1"/>
      <c r="V390" s="1"/>
      <c r="W390" s="1"/>
      <c r="X390" s="1"/>
      <c r="Y390" s="1"/>
      <c r="Z390" s="1"/>
    </row>
    <row r="391" spans="2:26" customFormat="1" ht="12.75" customHeight="1" x14ac:dyDescent="0.15">
      <c r="B391" s="281"/>
      <c r="C391" s="235"/>
      <c r="D391" s="21"/>
      <c r="E391" s="31"/>
      <c r="F391" s="26"/>
      <c r="G391" s="26"/>
      <c r="H391" s="124"/>
      <c r="I391" s="276"/>
      <c r="J391" s="11"/>
      <c r="K391" s="1"/>
      <c r="L391" s="141"/>
      <c r="M391" s="141"/>
      <c r="N391" s="141"/>
      <c r="O391" s="141"/>
      <c r="P391" s="141"/>
      <c r="Q391" s="1"/>
      <c r="R391" s="1"/>
      <c r="S391" s="1"/>
      <c r="T391" s="1"/>
      <c r="U391" s="1"/>
      <c r="V391" s="1"/>
      <c r="W391" s="1"/>
      <c r="X391" s="1"/>
      <c r="Y391" s="1"/>
      <c r="Z391" s="1"/>
    </row>
    <row r="392" spans="2:26" customFormat="1" ht="12.75" customHeight="1" x14ac:dyDescent="0.15">
      <c r="B392" s="281"/>
      <c r="C392" s="299" t="s">
        <v>361</v>
      </c>
      <c r="D392" s="296"/>
      <c r="E392" s="22"/>
      <c r="F392" s="18">
        <v>11</v>
      </c>
      <c r="G392" s="18">
        <f>IFERROR(VLOOKUP(E392,AnswerCTBL,2,FALSE),0)</f>
        <v>0</v>
      </c>
      <c r="H392" s="109"/>
      <c r="I392" s="274"/>
      <c r="J392" s="11"/>
      <c r="K392" s="1"/>
      <c r="L392" s="141"/>
      <c r="M392" s="141"/>
      <c r="N392" s="141"/>
      <c r="O392" s="141"/>
      <c r="P392" s="141"/>
      <c r="Q392" s="1"/>
      <c r="R392" s="1"/>
      <c r="S392" s="1"/>
      <c r="T392" s="1"/>
      <c r="U392" s="1"/>
      <c r="V392" s="1"/>
      <c r="W392" s="1"/>
      <c r="X392" s="1"/>
      <c r="Y392" s="1"/>
      <c r="Z392" s="1"/>
    </row>
    <row r="393" spans="2:26" customFormat="1" ht="26" x14ac:dyDescent="0.15">
      <c r="B393" s="281"/>
      <c r="C393" s="232" t="s">
        <v>370</v>
      </c>
      <c r="D393" s="20" t="s">
        <v>322</v>
      </c>
      <c r="E393" s="29"/>
      <c r="F393" s="24"/>
      <c r="G393" s="24"/>
      <c r="H393" s="125"/>
      <c r="I393" s="275"/>
      <c r="J393" s="11"/>
      <c r="K393" s="1"/>
      <c r="L393" s="141"/>
      <c r="M393" s="141"/>
      <c r="N393" s="141"/>
      <c r="O393" s="141"/>
      <c r="P393" s="141"/>
      <c r="Q393" s="1"/>
      <c r="R393" s="1"/>
      <c r="S393" s="1"/>
      <c r="T393" s="1"/>
      <c r="U393" s="1"/>
      <c r="V393" s="1"/>
      <c r="W393" s="1"/>
      <c r="X393" s="1"/>
      <c r="Y393" s="1"/>
      <c r="Z393" s="1"/>
    </row>
    <row r="394" spans="2:26" customFormat="1" ht="26" x14ac:dyDescent="0.15">
      <c r="B394" s="281"/>
      <c r="C394" s="233" t="s">
        <v>370</v>
      </c>
      <c r="D394" s="19" t="s">
        <v>323</v>
      </c>
      <c r="E394" s="30"/>
      <c r="F394" s="25"/>
      <c r="G394" s="25"/>
      <c r="H394" s="123"/>
      <c r="I394" s="275"/>
      <c r="J394" s="11"/>
      <c r="K394" s="1"/>
      <c r="L394" s="141"/>
      <c r="M394" s="141"/>
      <c r="N394" s="141"/>
      <c r="O394" s="141"/>
      <c r="P394" s="141"/>
      <c r="Q394" s="1"/>
      <c r="R394" s="1"/>
      <c r="S394" s="1"/>
      <c r="T394" s="1"/>
      <c r="U394" s="1"/>
      <c r="V394" s="1"/>
      <c r="W394" s="1"/>
      <c r="X394" s="1"/>
      <c r="Y394" s="1"/>
      <c r="Z394" s="1"/>
    </row>
    <row r="395" spans="2:26" customFormat="1" x14ac:dyDescent="0.15">
      <c r="B395" s="281"/>
      <c r="C395" s="233" t="s">
        <v>370</v>
      </c>
      <c r="D395" s="19" t="s">
        <v>324</v>
      </c>
      <c r="E395" s="30"/>
      <c r="F395" s="25"/>
      <c r="G395" s="25"/>
      <c r="H395" s="123"/>
      <c r="I395" s="275"/>
      <c r="J395" s="11"/>
      <c r="K395" s="1"/>
      <c r="L395" s="141"/>
      <c r="M395" s="141"/>
      <c r="N395" s="141"/>
      <c r="O395" s="141"/>
      <c r="P395" s="141"/>
      <c r="Q395" s="1"/>
      <c r="R395" s="1"/>
      <c r="S395" s="1"/>
      <c r="T395" s="1"/>
      <c r="U395" s="1"/>
      <c r="V395" s="1"/>
      <c r="W395" s="1"/>
      <c r="X395" s="1"/>
      <c r="Y395" s="1"/>
      <c r="Z395" s="1"/>
    </row>
    <row r="396" spans="2:26" customFormat="1" ht="26" x14ac:dyDescent="0.15">
      <c r="B396" s="281"/>
      <c r="C396" s="233" t="s">
        <v>370</v>
      </c>
      <c r="D396" s="19" t="s">
        <v>325</v>
      </c>
      <c r="E396" s="30"/>
      <c r="F396" s="25"/>
      <c r="G396" s="25"/>
      <c r="H396" s="123"/>
      <c r="I396" s="275"/>
      <c r="J396" s="11"/>
      <c r="K396" s="1"/>
      <c r="L396" s="141"/>
      <c r="M396" s="141"/>
      <c r="N396" s="141"/>
      <c r="O396" s="141"/>
      <c r="P396" s="141"/>
      <c r="Q396" s="1"/>
      <c r="R396" s="1"/>
      <c r="S396" s="1"/>
      <c r="T396" s="1"/>
      <c r="U396" s="1"/>
      <c r="V396" s="1"/>
      <c r="W396" s="1"/>
      <c r="X396" s="1"/>
      <c r="Y396" s="1"/>
      <c r="Z396" s="1"/>
    </row>
    <row r="397" spans="2:26" customFormat="1" ht="26" x14ac:dyDescent="0.15">
      <c r="B397" s="281"/>
      <c r="C397" s="233" t="s">
        <v>370</v>
      </c>
      <c r="D397" s="19" t="s">
        <v>326</v>
      </c>
      <c r="E397" s="30"/>
      <c r="F397" s="25"/>
      <c r="G397" s="25"/>
      <c r="H397" s="123"/>
      <c r="I397" s="275"/>
      <c r="J397" s="11"/>
      <c r="K397" s="1"/>
      <c r="L397" s="141"/>
      <c r="M397" s="141"/>
      <c r="N397" s="141"/>
      <c r="O397" s="141"/>
      <c r="P397" s="141"/>
      <c r="Q397" s="1"/>
      <c r="R397" s="1"/>
      <c r="S397" s="1"/>
      <c r="T397" s="1"/>
      <c r="U397" s="1"/>
      <c r="V397" s="1"/>
      <c r="W397" s="1"/>
      <c r="X397" s="1"/>
      <c r="Y397" s="1"/>
      <c r="Z397" s="1"/>
    </row>
    <row r="398" spans="2:26" customFormat="1" ht="12.75" customHeight="1" x14ac:dyDescent="0.15">
      <c r="B398" s="282"/>
      <c r="C398" s="235"/>
      <c r="D398" s="21"/>
      <c r="E398" s="31"/>
      <c r="F398" s="26"/>
      <c r="G398" s="26"/>
      <c r="H398" s="124"/>
      <c r="I398" s="276"/>
      <c r="J398" s="11"/>
      <c r="K398" s="1"/>
      <c r="L398" s="141"/>
      <c r="M398" s="141"/>
      <c r="N398" s="141"/>
      <c r="O398" s="141"/>
      <c r="P398" s="141"/>
      <c r="Q398" s="1"/>
      <c r="R398" s="1"/>
      <c r="S398" s="1"/>
      <c r="T398" s="1"/>
      <c r="U398" s="1"/>
      <c r="V398" s="1"/>
      <c r="W398" s="1"/>
      <c r="X398" s="1"/>
      <c r="Y398" s="1"/>
      <c r="Z398" s="1"/>
    </row>
    <row r="399" spans="2:26" customFormat="1" ht="12.75" customHeight="1" x14ac:dyDescent="0.15">
      <c r="B399" s="283"/>
      <c r="C399" s="284"/>
      <c r="D399" s="284"/>
      <c r="E399" s="284"/>
      <c r="F399" s="284"/>
      <c r="G399" s="284"/>
      <c r="H399" s="284"/>
      <c r="I399" s="285"/>
      <c r="J399" s="11"/>
      <c r="K399" s="1"/>
      <c r="L399" s="141"/>
      <c r="M399" s="141"/>
      <c r="N399" s="141"/>
      <c r="O399" s="141"/>
      <c r="P399" s="141"/>
      <c r="Q399" s="1"/>
      <c r="R399" s="1"/>
      <c r="S399" s="1"/>
      <c r="T399" s="1"/>
      <c r="U399" s="1"/>
      <c r="V399" s="1"/>
      <c r="W399" s="1"/>
      <c r="X399" s="1"/>
      <c r="Y399" s="1"/>
      <c r="Z399" s="1"/>
    </row>
    <row r="400" spans="2:26" customFormat="1" ht="12.75" customHeight="1" x14ac:dyDescent="0.15">
      <c r="B400" s="280" t="s">
        <v>327</v>
      </c>
      <c r="C400" s="297" t="s">
        <v>0</v>
      </c>
      <c r="D400" s="298"/>
      <c r="E400" s="5"/>
      <c r="F400" s="18">
        <v>12</v>
      </c>
      <c r="G400" s="18">
        <f>IFERROR(VLOOKUP(E400,AnswerFTBL,2,FALSE),0)</f>
        <v>0</v>
      </c>
      <c r="H400" s="109">
        <f>IFERROR(AVERAGE(G400,G404),0)</f>
        <v>0</v>
      </c>
      <c r="I400" s="274"/>
      <c r="J400" s="11"/>
      <c r="K400" s="1"/>
      <c r="L400" s="141"/>
      <c r="M400" s="141"/>
      <c r="N400" s="141"/>
      <c r="O400" s="141"/>
      <c r="P400" s="141"/>
      <c r="Q400" s="1"/>
      <c r="R400" s="1"/>
      <c r="S400" s="1"/>
      <c r="T400" s="1"/>
      <c r="U400" s="1"/>
      <c r="V400" s="1"/>
      <c r="W400" s="1"/>
      <c r="X400" s="1"/>
      <c r="Y400" s="1"/>
      <c r="Z400" s="1"/>
    </row>
    <row r="401" spans="2:26" customFormat="1" ht="12.75" customHeight="1" x14ac:dyDescent="0.15">
      <c r="B401" s="281"/>
      <c r="C401" s="232" t="s">
        <v>370</v>
      </c>
      <c r="D401" s="20" t="s">
        <v>1</v>
      </c>
      <c r="E401" s="29"/>
      <c r="F401" s="24"/>
      <c r="G401" s="24"/>
      <c r="H401" s="125"/>
      <c r="I401" s="275"/>
      <c r="J401" s="11"/>
      <c r="K401" s="1"/>
      <c r="L401" s="141"/>
      <c r="M401" s="141"/>
      <c r="N401" s="141"/>
      <c r="O401" s="141"/>
      <c r="P401" s="141"/>
      <c r="Q401" s="1"/>
      <c r="R401" s="1"/>
      <c r="S401" s="1"/>
      <c r="T401" s="1"/>
      <c r="U401" s="1"/>
      <c r="V401" s="1"/>
      <c r="W401" s="1"/>
      <c r="X401" s="1"/>
      <c r="Y401" s="1"/>
      <c r="Z401" s="1"/>
    </row>
    <row r="402" spans="2:26" customFormat="1" ht="12.75" customHeight="1" x14ac:dyDescent="0.15">
      <c r="B402" s="281"/>
      <c r="C402" s="233" t="s">
        <v>370</v>
      </c>
      <c r="D402" s="19" t="s">
        <v>2</v>
      </c>
      <c r="E402" s="30"/>
      <c r="F402" s="25"/>
      <c r="G402" s="25"/>
      <c r="H402" s="123"/>
      <c r="I402" s="275"/>
      <c r="J402" s="11"/>
      <c r="K402" s="1"/>
      <c r="L402" s="141"/>
      <c r="M402" s="141"/>
      <c r="N402" s="141"/>
      <c r="O402" s="141"/>
      <c r="P402" s="141"/>
      <c r="Q402" s="1"/>
      <c r="R402" s="1"/>
      <c r="S402" s="1"/>
      <c r="T402" s="1"/>
      <c r="U402" s="1"/>
      <c r="V402" s="1"/>
      <c r="W402" s="1"/>
      <c r="X402" s="1"/>
      <c r="Y402" s="1"/>
      <c r="Z402" s="1"/>
    </row>
    <row r="403" spans="2:26" customFormat="1" ht="12.75" customHeight="1" x14ac:dyDescent="0.15">
      <c r="B403" s="281"/>
      <c r="C403" s="235"/>
      <c r="D403" s="21"/>
      <c r="E403" s="31"/>
      <c r="F403" s="26"/>
      <c r="G403" s="26"/>
      <c r="H403" s="124"/>
      <c r="I403" s="276"/>
      <c r="J403" s="11"/>
      <c r="K403" s="1"/>
      <c r="L403" s="141"/>
      <c r="M403" s="141"/>
      <c r="N403" s="141"/>
      <c r="O403" s="141"/>
      <c r="P403" s="141"/>
      <c r="Q403" s="1"/>
      <c r="R403" s="1"/>
      <c r="S403" s="1"/>
      <c r="T403" s="1"/>
      <c r="U403" s="1"/>
      <c r="V403" s="1"/>
      <c r="W403" s="1"/>
      <c r="X403" s="1"/>
      <c r="Y403" s="1"/>
      <c r="Z403" s="1"/>
    </row>
    <row r="404" spans="2:26" customFormat="1" ht="12.75" customHeight="1" x14ac:dyDescent="0.15">
      <c r="B404" s="281"/>
      <c r="C404" s="295" t="s">
        <v>420</v>
      </c>
      <c r="D404" s="296"/>
      <c r="E404" s="22"/>
      <c r="F404" s="18">
        <v>13</v>
      </c>
      <c r="G404" s="18">
        <f>IFERROR(VLOOKUP(E404,AnswerGTBL,2,FALSE),0)</f>
        <v>0</v>
      </c>
      <c r="H404" s="109"/>
      <c r="I404" s="274"/>
      <c r="J404" s="11"/>
      <c r="K404" s="1"/>
      <c r="L404" s="141"/>
      <c r="M404" s="141"/>
      <c r="N404" s="141"/>
      <c r="O404" s="141"/>
      <c r="P404" s="141"/>
      <c r="Q404" s="1"/>
      <c r="R404" s="1"/>
      <c r="S404" s="1"/>
      <c r="T404" s="1"/>
      <c r="U404" s="1"/>
      <c r="V404" s="1"/>
      <c r="W404" s="1"/>
      <c r="X404" s="1"/>
      <c r="Y404" s="1"/>
      <c r="Z404" s="1"/>
    </row>
    <row r="405" spans="2:26" customFormat="1" ht="12.75" customHeight="1" x14ac:dyDescent="0.15">
      <c r="B405" s="281"/>
      <c r="C405" s="232" t="s">
        <v>370</v>
      </c>
      <c r="D405" s="20" t="s">
        <v>3</v>
      </c>
      <c r="E405" s="29"/>
      <c r="F405" s="24"/>
      <c r="G405" s="24"/>
      <c r="H405" s="125"/>
      <c r="I405" s="275"/>
      <c r="J405" s="11"/>
      <c r="K405" s="1"/>
      <c r="L405" s="141"/>
      <c r="M405" s="141"/>
      <c r="N405" s="141"/>
      <c r="O405" s="141"/>
      <c r="P405" s="141"/>
      <c r="Q405" s="1"/>
      <c r="R405" s="1"/>
      <c r="S405" s="1"/>
      <c r="T405" s="1"/>
      <c r="U405" s="1"/>
      <c r="V405" s="1"/>
      <c r="W405" s="1"/>
      <c r="X405" s="1"/>
      <c r="Y405" s="1"/>
      <c r="Z405" s="1"/>
    </row>
    <row r="406" spans="2:26" customFormat="1" ht="12.75" customHeight="1" x14ac:dyDescent="0.15">
      <c r="B406" s="281"/>
      <c r="C406" s="233" t="s">
        <v>370</v>
      </c>
      <c r="D406" s="19" t="s">
        <v>4</v>
      </c>
      <c r="E406" s="30"/>
      <c r="F406" s="25"/>
      <c r="G406" s="25"/>
      <c r="H406" s="123"/>
      <c r="I406" s="275"/>
      <c r="J406" s="11"/>
      <c r="K406" s="1"/>
      <c r="L406" s="141"/>
      <c r="M406" s="141"/>
      <c r="N406" s="141"/>
      <c r="O406" s="141"/>
      <c r="P406" s="141"/>
      <c r="Q406" s="1"/>
      <c r="R406" s="1"/>
      <c r="S406" s="1"/>
      <c r="T406" s="1"/>
      <c r="U406" s="1"/>
      <c r="V406" s="1"/>
      <c r="W406" s="1"/>
      <c r="X406" s="1"/>
      <c r="Y406" s="1"/>
      <c r="Z406" s="1"/>
    </row>
    <row r="407" spans="2:26" customFormat="1" ht="12.75" customHeight="1" x14ac:dyDescent="0.15">
      <c r="B407" s="281"/>
      <c r="C407" s="233" t="s">
        <v>370</v>
      </c>
      <c r="D407" s="19" t="s">
        <v>5</v>
      </c>
      <c r="E407" s="30"/>
      <c r="F407" s="25"/>
      <c r="G407" s="25"/>
      <c r="H407" s="123"/>
      <c r="I407" s="275"/>
      <c r="J407" s="11"/>
      <c r="K407" s="1"/>
      <c r="L407" s="141"/>
      <c r="M407" s="141"/>
      <c r="N407" s="141"/>
      <c r="O407" s="141"/>
      <c r="P407" s="141"/>
      <c r="Q407" s="1"/>
      <c r="R407" s="1"/>
      <c r="S407" s="1"/>
      <c r="T407" s="1"/>
      <c r="U407" s="1"/>
      <c r="V407" s="1"/>
      <c r="W407" s="1"/>
      <c r="X407" s="1"/>
      <c r="Y407" s="1"/>
      <c r="Z407" s="1"/>
    </row>
    <row r="408" spans="2:26" customFormat="1" ht="26" x14ac:dyDescent="0.15">
      <c r="B408" s="281"/>
      <c r="C408" s="233" t="s">
        <v>370</v>
      </c>
      <c r="D408" s="19" t="s">
        <v>6</v>
      </c>
      <c r="E408" s="30"/>
      <c r="F408" s="25"/>
      <c r="G408" s="25"/>
      <c r="H408" s="123"/>
      <c r="I408" s="275"/>
      <c r="J408" s="11"/>
      <c r="K408" s="1"/>
      <c r="L408" s="141"/>
      <c r="M408" s="141"/>
      <c r="N408" s="141"/>
      <c r="O408" s="141"/>
      <c r="P408" s="141"/>
      <c r="Q408" s="1"/>
      <c r="R408" s="1"/>
      <c r="S408" s="1"/>
      <c r="T408" s="1"/>
      <c r="U408" s="1"/>
      <c r="V408" s="1"/>
      <c r="W408" s="1"/>
      <c r="X408" s="1"/>
      <c r="Y408" s="1"/>
      <c r="Z408" s="1"/>
    </row>
    <row r="409" spans="2:26" customFormat="1" ht="12.75" customHeight="1" x14ac:dyDescent="0.15">
      <c r="B409" s="282"/>
      <c r="C409" s="235"/>
      <c r="D409" s="21"/>
      <c r="E409" s="31"/>
      <c r="F409" s="26"/>
      <c r="G409" s="26"/>
      <c r="H409" s="124"/>
      <c r="I409" s="276"/>
      <c r="J409" s="11"/>
      <c r="K409" s="1"/>
      <c r="L409" s="141"/>
      <c r="M409" s="141"/>
      <c r="N409" s="141"/>
      <c r="O409" s="141"/>
      <c r="P409" s="141"/>
      <c r="Q409" s="1"/>
      <c r="R409" s="1"/>
      <c r="S409" s="1"/>
      <c r="T409" s="1"/>
      <c r="U409" s="1"/>
      <c r="V409" s="1"/>
      <c r="W409" s="1"/>
      <c r="X409" s="1"/>
      <c r="Y409" s="1"/>
      <c r="Z409" s="1"/>
    </row>
    <row r="410" spans="2:26" customFormat="1" ht="12.75" customHeight="1" x14ac:dyDescent="0.15">
      <c r="B410" s="286" t="s">
        <v>7</v>
      </c>
      <c r="C410" s="287"/>
      <c r="D410" s="288"/>
      <c r="E410" s="90" t="s">
        <v>371</v>
      </c>
      <c r="F410" s="90"/>
      <c r="G410" s="90"/>
      <c r="H410" s="133"/>
      <c r="I410" s="89" t="s">
        <v>60</v>
      </c>
      <c r="J410" s="89" t="s">
        <v>368</v>
      </c>
      <c r="K410" s="1"/>
      <c r="L410" s="141"/>
      <c r="M410" s="141"/>
      <c r="N410" s="141"/>
      <c r="O410" s="141"/>
      <c r="P410" s="141"/>
      <c r="Q410" s="1"/>
      <c r="R410" s="1"/>
      <c r="S410" s="1"/>
      <c r="T410" s="1"/>
      <c r="U410" s="1"/>
      <c r="V410" s="1"/>
      <c r="W410" s="1"/>
      <c r="X410" s="1"/>
      <c r="Y410" s="1"/>
      <c r="Z410" s="1"/>
    </row>
    <row r="411" spans="2:26" customFormat="1" ht="12.75" customHeight="1" x14ac:dyDescent="0.15">
      <c r="B411" s="280" t="s">
        <v>8</v>
      </c>
      <c r="C411" s="300" t="s">
        <v>362</v>
      </c>
      <c r="D411" s="298"/>
      <c r="E411" s="5"/>
      <c r="F411" s="18">
        <v>14</v>
      </c>
      <c r="G411" s="18">
        <f>IFERROR(VLOOKUP(E411,AnswerCTBL,2,FALSE),0)</f>
        <v>0</v>
      </c>
      <c r="H411" s="109">
        <f>IFERROR(AVERAGE(G411,G417),0)</f>
        <v>0</v>
      </c>
      <c r="I411" s="274"/>
      <c r="J411" s="289">
        <f>SUM(H411,H424,H439)</f>
        <v>0</v>
      </c>
      <c r="K411" s="1"/>
      <c r="L411" s="141"/>
      <c r="M411" s="141"/>
      <c r="N411" s="141"/>
      <c r="O411" s="141"/>
      <c r="P411" s="141"/>
      <c r="Q411" s="1"/>
      <c r="R411" s="1"/>
      <c r="S411" s="1"/>
      <c r="T411" s="1"/>
      <c r="U411" s="1"/>
      <c r="V411" s="1"/>
      <c r="W411" s="1"/>
      <c r="X411" s="1"/>
      <c r="Y411" s="1"/>
      <c r="Z411" s="1"/>
    </row>
    <row r="412" spans="2:26" customFormat="1" ht="12" customHeight="1" x14ac:dyDescent="0.15">
      <c r="B412" s="281"/>
      <c r="C412" s="232" t="s">
        <v>370</v>
      </c>
      <c r="D412" s="20" t="s">
        <v>9</v>
      </c>
      <c r="E412" s="29"/>
      <c r="F412" s="24"/>
      <c r="G412" s="24"/>
      <c r="H412" s="125"/>
      <c r="I412" s="275"/>
      <c r="J412" s="290"/>
      <c r="K412" s="1"/>
      <c r="L412" s="141"/>
      <c r="M412" s="141"/>
      <c r="N412" s="141"/>
      <c r="O412" s="141"/>
      <c r="P412" s="141"/>
      <c r="Q412" s="1"/>
      <c r="R412" s="1"/>
      <c r="S412" s="1"/>
      <c r="T412" s="1"/>
      <c r="U412" s="1"/>
      <c r="V412" s="1"/>
      <c r="W412" s="1"/>
      <c r="X412" s="1"/>
      <c r="Y412" s="1"/>
      <c r="Z412" s="1"/>
    </row>
    <row r="413" spans="2:26" customFormat="1" ht="26" x14ac:dyDescent="0.15">
      <c r="B413" s="281"/>
      <c r="C413" s="233" t="s">
        <v>370</v>
      </c>
      <c r="D413" s="19" t="s">
        <v>10</v>
      </c>
      <c r="E413" s="30"/>
      <c r="F413" s="25"/>
      <c r="G413" s="25"/>
      <c r="H413" s="123"/>
      <c r="I413" s="275"/>
      <c r="J413" s="290"/>
      <c r="K413" s="1"/>
      <c r="L413" s="141"/>
      <c r="M413" s="141"/>
      <c r="N413" s="141"/>
      <c r="O413" s="141"/>
      <c r="P413" s="141"/>
      <c r="Q413" s="1"/>
      <c r="R413" s="1"/>
      <c r="S413" s="1"/>
      <c r="T413" s="1"/>
      <c r="U413" s="1"/>
      <c r="V413" s="1"/>
      <c r="W413" s="1"/>
      <c r="X413" s="1"/>
      <c r="Y413" s="1"/>
      <c r="Z413" s="1"/>
    </row>
    <row r="414" spans="2:26" customFormat="1" ht="13" x14ac:dyDescent="0.15">
      <c r="B414" s="281"/>
      <c r="C414" s="233" t="s">
        <v>370</v>
      </c>
      <c r="D414" s="19" t="s">
        <v>11</v>
      </c>
      <c r="E414" s="30"/>
      <c r="F414" s="25"/>
      <c r="G414" s="25"/>
      <c r="H414" s="123"/>
      <c r="I414" s="275"/>
      <c r="J414" s="290"/>
      <c r="K414" s="1"/>
      <c r="L414" s="141"/>
      <c r="M414" s="141"/>
      <c r="N414" s="141"/>
      <c r="O414" s="141"/>
      <c r="P414" s="141"/>
      <c r="Q414" s="1"/>
      <c r="R414" s="1"/>
      <c r="S414" s="1"/>
      <c r="T414" s="1"/>
      <c r="U414" s="1"/>
      <c r="V414" s="1"/>
      <c r="W414" s="1"/>
      <c r="X414" s="1"/>
      <c r="Y414" s="1"/>
      <c r="Z414" s="1"/>
    </row>
    <row r="415" spans="2:26" customFormat="1" ht="12.75" customHeight="1" x14ac:dyDescent="0.15">
      <c r="B415" s="281"/>
      <c r="C415" s="233" t="s">
        <v>370</v>
      </c>
      <c r="D415" s="19" t="s">
        <v>12</v>
      </c>
      <c r="E415" s="30"/>
      <c r="F415" s="25"/>
      <c r="G415" s="25"/>
      <c r="H415" s="123"/>
      <c r="I415" s="275"/>
      <c r="J415" s="291"/>
      <c r="K415" s="1"/>
      <c r="L415" s="141"/>
      <c r="M415" s="141"/>
      <c r="N415" s="141"/>
      <c r="O415" s="141"/>
      <c r="P415" s="141"/>
      <c r="Q415" s="1"/>
      <c r="R415" s="1"/>
      <c r="S415" s="1"/>
      <c r="T415" s="1"/>
      <c r="U415" s="1"/>
      <c r="V415" s="1"/>
      <c r="W415" s="1"/>
      <c r="X415" s="1"/>
      <c r="Y415" s="1"/>
      <c r="Z415" s="1"/>
    </row>
    <row r="416" spans="2:26" customFormat="1" ht="12.75" customHeight="1" x14ac:dyDescent="0.15">
      <c r="B416" s="281"/>
      <c r="C416" s="235"/>
      <c r="D416" s="21"/>
      <c r="E416" s="31"/>
      <c r="F416" s="26"/>
      <c r="G416" s="26"/>
      <c r="H416" s="124"/>
      <c r="I416" s="276"/>
      <c r="J416" s="11"/>
      <c r="K416" s="1"/>
      <c r="L416" s="141"/>
      <c r="M416" s="141"/>
      <c r="N416" s="141"/>
      <c r="O416" s="141"/>
      <c r="P416" s="141"/>
      <c r="Q416" s="1"/>
      <c r="R416" s="1"/>
      <c r="S416" s="1"/>
      <c r="T416" s="1"/>
      <c r="U416" s="1"/>
      <c r="V416" s="1"/>
      <c r="W416" s="1"/>
      <c r="X416" s="1"/>
      <c r="Y416" s="1"/>
      <c r="Z416" s="1"/>
    </row>
    <row r="417" spans="2:26" customFormat="1" ht="12.75" customHeight="1" x14ac:dyDescent="0.15">
      <c r="B417" s="281"/>
      <c r="C417" s="299" t="s">
        <v>363</v>
      </c>
      <c r="D417" s="296"/>
      <c r="E417" s="22"/>
      <c r="F417" s="18">
        <v>15</v>
      </c>
      <c r="G417" s="18">
        <f>IFERROR(VLOOKUP(E417,AnswerCTBL,2,FALSE),0)</f>
        <v>0</v>
      </c>
      <c r="H417" s="109"/>
      <c r="I417" s="274"/>
      <c r="J417" s="11"/>
      <c r="K417" s="1"/>
      <c r="L417" s="141"/>
      <c r="M417" s="141"/>
      <c r="N417" s="141"/>
      <c r="O417" s="141"/>
      <c r="P417" s="141"/>
      <c r="Q417" s="1"/>
      <c r="R417" s="1"/>
      <c r="S417" s="1"/>
      <c r="T417" s="1"/>
      <c r="U417" s="1"/>
      <c r="V417" s="1"/>
      <c r="W417" s="1"/>
      <c r="X417" s="1"/>
      <c r="Y417" s="1"/>
      <c r="Z417" s="1"/>
    </row>
    <row r="418" spans="2:26" customFormat="1" ht="12.75" customHeight="1" x14ac:dyDescent="0.15">
      <c r="B418" s="281"/>
      <c r="C418" s="232" t="s">
        <v>370</v>
      </c>
      <c r="D418" s="20" t="s">
        <v>13</v>
      </c>
      <c r="E418" s="29"/>
      <c r="F418" s="24"/>
      <c r="G418" s="24"/>
      <c r="H418" s="125"/>
      <c r="I418" s="275"/>
      <c r="J418" s="11"/>
      <c r="K418" s="1"/>
      <c r="L418" s="141"/>
      <c r="M418" s="141"/>
      <c r="N418" s="141"/>
      <c r="O418" s="141"/>
      <c r="P418" s="141"/>
      <c r="Q418" s="1"/>
      <c r="R418" s="1"/>
      <c r="S418" s="1"/>
      <c r="T418" s="1"/>
      <c r="U418" s="1"/>
      <c r="V418" s="1"/>
      <c r="W418" s="1"/>
      <c r="X418" s="1"/>
      <c r="Y418" s="1"/>
      <c r="Z418" s="1"/>
    </row>
    <row r="419" spans="2:26" customFormat="1" ht="12.75" customHeight="1" x14ac:dyDescent="0.15">
      <c r="B419" s="281"/>
      <c r="C419" s="233" t="s">
        <v>370</v>
      </c>
      <c r="D419" s="19" t="s">
        <v>14</v>
      </c>
      <c r="E419" s="30"/>
      <c r="F419" s="25"/>
      <c r="G419" s="25"/>
      <c r="H419" s="123"/>
      <c r="I419" s="275"/>
      <c r="J419" s="11"/>
      <c r="K419" s="1"/>
      <c r="L419" s="141"/>
      <c r="M419" s="141"/>
      <c r="N419" s="141"/>
      <c r="O419" s="141"/>
      <c r="P419" s="141"/>
      <c r="Q419" s="1"/>
      <c r="R419" s="1"/>
      <c r="S419" s="1"/>
      <c r="T419" s="1"/>
      <c r="U419" s="1"/>
      <c r="V419" s="1"/>
      <c r="W419" s="1"/>
      <c r="X419" s="1"/>
      <c r="Y419" s="1"/>
      <c r="Z419" s="1"/>
    </row>
    <row r="420" spans="2:26" customFormat="1" ht="12.75" customHeight="1" x14ac:dyDescent="0.15">
      <c r="B420" s="281"/>
      <c r="C420" s="233" t="s">
        <v>370</v>
      </c>
      <c r="D420" s="19" t="s">
        <v>15</v>
      </c>
      <c r="E420" s="30"/>
      <c r="F420" s="25"/>
      <c r="G420" s="25"/>
      <c r="H420" s="123"/>
      <c r="I420" s="275"/>
      <c r="J420" s="11"/>
      <c r="K420" s="1"/>
      <c r="L420" s="141"/>
      <c r="M420" s="141"/>
      <c r="N420" s="141"/>
      <c r="O420" s="141"/>
      <c r="P420" s="141"/>
      <c r="Q420" s="1"/>
      <c r="R420" s="1"/>
      <c r="S420" s="1"/>
      <c r="T420" s="1"/>
      <c r="U420" s="1"/>
      <c r="V420" s="1"/>
      <c r="W420" s="1"/>
      <c r="X420" s="1"/>
      <c r="Y420" s="1"/>
      <c r="Z420" s="1"/>
    </row>
    <row r="421" spans="2:26" customFormat="1" ht="12.75" customHeight="1" x14ac:dyDescent="0.15">
      <c r="B421" s="281"/>
      <c r="C421" s="233" t="s">
        <v>370</v>
      </c>
      <c r="D421" s="19" t="s">
        <v>16</v>
      </c>
      <c r="E421" s="30"/>
      <c r="F421" s="25"/>
      <c r="G421" s="25"/>
      <c r="H421" s="123"/>
      <c r="I421" s="275"/>
      <c r="J421" s="11"/>
      <c r="K421" s="1"/>
      <c r="L421" s="141"/>
      <c r="M421" s="141"/>
      <c r="N421" s="141"/>
      <c r="O421" s="141"/>
      <c r="P421" s="141"/>
      <c r="Q421" s="1"/>
      <c r="R421" s="1"/>
      <c r="S421" s="1"/>
      <c r="T421" s="1"/>
      <c r="U421" s="1"/>
      <c r="V421" s="1"/>
      <c r="W421" s="1"/>
      <c r="X421" s="1"/>
      <c r="Y421" s="1"/>
      <c r="Z421" s="1"/>
    </row>
    <row r="422" spans="2:26" customFormat="1" ht="12.75" customHeight="1" x14ac:dyDescent="0.15">
      <c r="B422" s="282"/>
      <c r="C422" s="235"/>
      <c r="D422" s="21"/>
      <c r="E422" s="31"/>
      <c r="F422" s="26"/>
      <c r="G422" s="26"/>
      <c r="H422" s="124"/>
      <c r="I422" s="276"/>
      <c r="J422" s="11"/>
      <c r="K422" s="1"/>
      <c r="L422" s="141"/>
      <c r="M422" s="141"/>
      <c r="N422" s="141"/>
      <c r="O422" s="141"/>
      <c r="P422" s="141"/>
      <c r="Q422" s="1"/>
      <c r="R422" s="1"/>
      <c r="S422" s="1"/>
      <c r="T422" s="1"/>
      <c r="U422" s="1"/>
      <c r="V422" s="1"/>
      <c r="W422" s="1"/>
      <c r="X422" s="1"/>
      <c r="Y422" s="1"/>
      <c r="Z422" s="1"/>
    </row>
    <row r="423" spans="2:26" customFormat="1" ht="12.75" customHeight="1" x14ac:dyDescent="0.15">
      <c r="B423" s="283"/>
      <c r="C423" s="284"/>
      <c r="D423" s="284"/>
      <c r="E423" s="284"/>
      <c r="F423" s="284"/>
      <c r="G423" s="284"/>
      <c r="H423" s="284"/>
      <c r="I423" s="285"/>
      <c r="J423" s="11"/>
      <c r="K423" s="1"/>
      <c r="L423" s="141"/>
      <c r="M423" s="141"/>
      <c r="N423" s="141"/>
      <c r="O423" s="141"/>
      <c r="P423" s="141"/>
      <c r="Q423" s="1"/>
      <c r="R423" s="1"/>
      <c r="S423" s="1"/>
      <c r="T423" s="1"/>
      <c r="U423" s="1"/>
      <c r="V423" s="1"/>
      <c r="W423" s="1"/>
      <c r="X423" s="1"/>
      <c r="Y423" s="1"/>
      <c r="Z423" s="1"/>
    </row>
    <row r="424" spans="2:26" customFormat="1" ht="12.75" customHeight="1" x14ac:dyDescent="0.15">
      <c r="B424" s="280" t="s">
        <v>17</v>
      </c>
      <c r="C424" s="300" t="s">
        <v>364</v>
      </c>
      <c r="D424" s="298"/>
      <c r="E424" s="5"/>
      <c r="F424" s="18">
        <v>16</v>
      </c>
      <c r="G424" s="18">
        <f>IFERROR(VLOOKUP(E424,AnswerCTBL,2,FALSE),0)</f>
        <v>0</v>
      </c>
      <c r="H424" s="109">
        <f>IFERROR(AVERAGE(G424,G431),0)</f>
        <v>0</v>
      </c>
      <c r="I424" s="274"/>
      <c r="J424" s="11"/>
      <c r="K424" s="1"/>
      <c r="L424" s="141"/>
      <c r="M424" s="141"/>
      <c r="N424" s="141"/>
      <c r="O424" s="141"/>
      <c r="P424" s="141"/>
      <c r="Q424" s="1"/>
      <c r="R424" s="1"/>
      <c r="S424" s="1"/>
      <c r="T424" s="1"/>
      <c r="U424" s="1"/>
      <c r="V424" s="1"/>
      <c r="W424" s="1"/>
      <c r="X424" s="1"/>
      <c r="Y424" s="1"/>
      <c r="Z424" s="1"/>
    </row>
    <row r="425" spans="2:26" customFormat="1" ht="12.75" customHeight="1" x14ac:dyDescent="0.15">
      <c r="B425" s="281"/>
      <c r="C425" s="232" t="s">
        <v>370</v>
      </c>
      <c r="D425" s="20" t="s">
        <v>18</v>
      </c>
      <c r="E425" s="29"/>
      <c r="F425" s="24"/>
      <c r="G425" s="24"/>
      <c r="H425" s="125"/>
      <c r="I425" s="275"/>
      <c r="J425" s="11"/>
      <c r="K425" s="1"/>
      <c r="L425" s="141"/>
      <c r="M425" s="141"/>
      <c r="N425" s="141"/>
      <c r="O425" s="141"/>
      <c r="P425" s="141"/>
      <c r="Q425" s="1"/>
      <c r="R425" s="1"/>
      <c r="S425" s="1"/>
      <c r="T425" s="1"/>
      <c r="U425" s="1"/>
      <c r="V425" s="1"/>
      <c r="W425" s="1"/>
      <c r="X425" s="1"/>
      <c r="Y425" s="1"/>
      <c r="Z425" s="1"/>
    </row>
    <row r="426" spans="2:26" customFormat="1" ht="12.75" customHeight="1" x14ac:dyDescent="0.15">
      <c r="B426" s="281"/>
      <c r="C426" s="233" t="s">
        <v>370</v>
      </c>
      <c r="D426" s="19" t="s">
        <v>19</v>
      </c>
      <c r="E426" s="30"/>
      <c r="F426" s="25"/>
      <c r="G426" s="25"/>
      <c r="H426" s="123"/>
      <c r="I426" s="275"/>
      <c r="J426" s="11"/>
      <c r="K426" s="1"/>
      <c r="L426" s="141"/>
      <c r="M426" s="141"/>
      <c r="N426" s="141"/>
      <c r="O426" s="141"/>
      <c r="P426" s="141"/>
      <c r="Q426" s="1"/>
      <c r="R426" s="1"/>
      <c r="S426" s="1"/>
      <c r="T426" s="1"/>
      <c r="U426" s="1"/>
      <c r="V426" s="1"/>
      <c r="W426" s="1"/>
      <c r="X426" s="1"/>
      <c r="Y426" s="1"/>
      <c r="Z426" s="1"/>
    </row>
    <row r="427" spans="2:26" customFormat="1" ht="12.75" customHeight="1" x14ac:dyDescent="0.15">
      <c r="B427" s="281"/>
      <c r="C427" s="233" t="s">
        <v>370</v>
      </c>
      <c r="D427" s="19" t="s">
        <v>20</v>
      </c>
      <c r="E427" s="30"/>
      <c r="F427" s="25"/>
      <c r="G427" s="25"/>
      <c r="H427" s="123"/>
      <c r="I427" s="275"/>
      <c r="J427" s="11"/>
      <c r="K427" s="1"/>
      <c r="L427" s="141"/>
      <c r="M427" s="141"/>
      <c r="N427" s="141"/>
      <c r="O427" s="141"/>
      <c r="P427" s="141"/>
      <c r="Q427" s="1"/>
      <c r="R427" s="1"/>
      <c r="S427" s="1"/>
      <c r="T427" s="1"/>
      <c r="U427" s="1"/>
      <c r="V427" s="1"/>
      <c r="W427" s="1"/>
      <c r="X427" s="1"/>
      <c r="Y427" s="1"/>
      <c r="Z427" s="1"/>
    </row>
    <row r="428" spans="2:26" customFormat="1" ht="12.75" customHeight="1" x14ac:dyDescent="0.15">
      <c r="B428" s="281"/>
      <c r="C428" s="233" t="s">
        <v>370</v>
      </c>
      <c r="D428" s="19" t="s">
        <v>21</v>
      </c>
      <c r="E428" s="30"/>
      <c r="F428" s="25"/>
      <c r="G428" s="25"/>
      <c r="H428" s="123"/>
      <c r="I428" s="275"/>
      <c r="J428" s="11"/>
      <c r="K428" s="1"/>
      <c r="L428" s="141"/>
      <c r="M428" s="141"/>
      <c r="N428" s="141"/>
      <c r="O428" s="141"/>
      <c r="P428" s="141"/>
      <c r="Q428" s="1"/>
      <c r="R428" s="1"/>
      <c r="S428" s="1"/>
      <c r="T428" s="1"/>
      <c r="U428" s="1"/>
      <c r="V428" s="1"/>
      <c r="W428" s="1"/>
      <c r="X428" s="1"/>
      <c r="Y428" s="1"/>
      <c r="Z428" s="1"/>
    </row>
    <row r="429" spans="2:26" customFormat="1" ht="12.75" customHeight="1" x14ac:dyDescent="0.15">
      <c r="B429" s="281"/>
      <c r="C429" s="233" t="s">
        <v>370</v>
      </c>
      <c r="D429" s="19" t="s">
        <v>22</v>
      </c>
      <c r="E429" s="30"/>
      <c r="F429" s="25"/>
      <c r="G429" s="25"/>
      <c r="H429" s="123"/>
      <c r="I429" s="275"/>
      <c r="J429" s="11"/>
      <c r="K429" s="1"/>
      <c r="L429" s="141"/>
      <c r="M429" s="141"/>
      <c r="N429" s="141"/>
      <c r="O429" s="141"/>
      <c r="P429" s="141"/>
      <c r="Q429" s="1"/>
      <c r="R429" s="1"/>
      <c r="S429" s="1"/>
      <c r="T429" s="1"/>
      <c r="U429" s="1"/>
      <c r="V429" s="1"/>
      <c r="W429" s="1"/>
      <c r="X429" s="1"/>
      <c r="Y429" s="1"/>
      <c r="Z429" s="1"/>
    </row>
    <row r="430" spans="2:26" customFormat="1" ht="12.75" customHeight="1" x14ac:dyDescent="0.15">
      <c r="B430" s="281"/>
      <c r="C430" s="235"/>
      <c r="D430" s="21"/>
      <c r="E430" s="31"/>
      <c r="F430" s="26"/>
      <c r="G430" s="26"/>
      <c r="H430" s="124"/>
      <c r="I430" s="276"/>
      <c r="J430" s="11"/>
      <c r="K430" s="1"/>
      <c r="L430" s="141"/>
      <c r="M430" s="141"/>
      <c r="N430" s="141"/>
      <c r="O430" s="141"/>
      <c r="P430" s="141"/>
      <c r="Q430" s="1"/>
      <c r="R430" s="1"/>
      <c r="S430" s="1"/>
      <c r="T430" s="1"/>
      <c r="U430" s="1"/>
      <c r="V430" s="1"/>
      <c r="W430" s="1"/>
      <c r="X430" s="1"/>
      <c r="Y430" s="1"/>
      <c r="Z430" s="1"/>
    </row>
    <row r="431" spans="2:26" customFormat="1" ht="12.75" customHeight="1" x14ac:dyDescent="0.15">
      <c r="B431" s="281"/>
      <c r="C431" s="295" t="s">
        <v>23</v>
      </c>
      <c r="D431" s="296"/>
      <c r="E431" s="22"/>
      <c r="F431" s="18">
        <v>17</v>
      </c>
      <c r="G431" s="18">
        <f>IFERROR(VLOOKUP(E431,AnswerCTBL,2,FALSE),0)</f>
        <v>0</v>
      </c>
      <c r="H431" s="109"/>
      <c r="I431" s="274"/>
      <c r="J431" s="11"/>
      <c r="K431" s="1"/>
      <c r="L431" s="141"/>
      <c r="M431" s="141"/>
      <c r="N431" s="141"/>
      <c r="O431" s="141"/>
      <c r="P431" s="141"/>
      <c r="Q431" s="1"/>
      <c r="R431" s="1"/>
      <c r="S431" s="1"/>
      <c r="T431" s="1"/>
      <c r="U431" s="1"/>
      <c r="V431" s="1"/>
      <c r="W431" s="1"/>
      <c r="X431" s="1"/>
      <c r="Y431" s="1"/>
      <c r="Z431" s="1"/>
    </row>
    <row r="432" spans="2:26" customFormat="1" ht="12.75" customHeight="1" x14ac:dyDescent="0.15">
      <c r="B432" s="281"/>
      <c r="C432" s="232" t="s">
        <v>370</v>
      </c>
      <c r="D432" s="20" t="s">
        <v>24</v>
      </c>
      <c r="E432" s="29"/>
      <c r="F432" s="24"/>
      <c r="G432" s="24"/>
      <c r="H432" s="125"/>
      <c r="I432" s="275"/>
      <c r="J432" s="11"/>
      <c r="K432" s="1"/>
      <c r="L432" s="141"/>
      <c r="M432" s="141"/>
      <c r="N432" s="141"/>
      <c r="O432" s="141"/>
      <c r="P432" s="141"/>
      <c r="Q432" s="1"/>
      <c r="R432" s="1"/>
      <c r="S432" s="1"/>
      <c r="T432" s="1"/>
      <c r="U432" s="1"/>
      <c r="V432" s="1"/>
      <c r="W432" s="1"/>
      <c r="X432" s="1"/>
      <c r="Y432" s="1"/>
      <c r="Z432" s="1"/>
    </row>
    <row r="433" spans="2:26" customFormat="1" ht="12.75" customHeight="1" x14ac:dyDescent="0.15">
      <c r="B433" s="281"/>
      <c r="C433" s="233" t="s">
        <v>370</v>
      </c>
      <c r="D433" s="19" t="s">
        <v>25</v>
      </c>
      <c r="E433" s="30"/>
      <c r="F433" s="25"/>
      <c r="G433" s="25"/>
      <c r="H433" s="123"/>
      <c r="I433" s="275"/>
      <c r="J433" s="11"/>
      <c r="K433" s="1"/>
      <c r="L433" s="141"/>
      <c r="M433" s="141"/>
      <c r="N433" s="141"/>
      <c r="O433" s="141"/>
      <c r="P433" s="141"/>
      <c r="Q433" s="1"/>
      <c r="R433" s="1"/>
      <c r="S433" s="1"/>
      <c r="T433" s="1"/>
      <c r="U433" s="1"/>
      <c r="V433" s="1"/>
      <c r="W433" s="1"/>
      <c r="X433" s="1"/>
      <c r="Y433" s="1"/>
      <c r="Z433" s="1"/>
    </row>
    <row r="434" spans="2:26" customFormat="1" ht="26" x14ac:dyDescent="0.15">
      <c r="B434" s="281"/>
      <c r="C434" s="233" t="s">
        <v>370</v>
      </c>
      <c r="D434" s="19" t="s">
        <v>26</v>
      </c>
      <c r="E434" s="30"/>
      <c r="F434" s="25"/>
      <c r="G434" s="25"/>
      <c r="H434" s="123"/>
      <c r="I434" s="275"/>
      <c r="J434" s="11"/>
      <c r="K434" s="1"/>
      <c r="L434" s="141"/>
      <c r="M434" s="141"/>
      <c r="N434" s="141"/>
      <c r="O434" s="141"/>
      <c r="P434" s="141"/>
      <c r="Q434" s="1"/>
      <c r="R434" s="1"/>
      <c r="S434" s="1"/>
      <c r="T434" s="1"/>
      <c r="U434" s="1"/>
      <c r="V434" s="1"/>
      <c r="W434" s="1"/>
      <c r="X434" s="1"/>
      <c r="Y434" s="1"/>
      <c r="Z434" s="1"/>
    </row>
    <row r="435" spans="2:26" customFormat="1" ht="12.75" customHeight="1" x14ac:dyDescent="0.15">
      <c r="B435" s="281"/>
      <c r="C435" s="233" t="s">
        <v>370</v>
      </c>
      <c r="D435" s="19" t="s">
        <v>27</v>
      </c>
      <c r="E435" s="30"/>
      <c r="F435" s="25"/>
      <c r="G435" s="25"/>
      <c r="H435" s="123"/>
      <c r="I435" s="275"/>
      <c r="J435" s="11"/>
      <c r="K435" s="1"/>
      <c r="L435" s="141"/>
      <c r="M435" s="141"/>
      <c r="N435" s="141"/>
      <c r="O435" s="141"/>
      <c r="P435" s="141"/>
      <c r="Q435" s="1"/>
      <c r="R435" s="1"/>
      <c r="S435" s="1"/>
      <c r="T435" s="1"/>
      <c r="U435" s="1"/>
      <c r="V435" s="1"/>
      <c r="W435" s="1"/>
      <c r="X435" s="1"/>
      <c r="Y435" s="1"/>
      <c r="Z435" s="1"/>
    </row>
    <row r="436" spans="2:26" customFormat="1" ht="12.75" customHeight="1" x14ac:dyDescent="0.15">
      <c r="B436" s="281"/>
      <c r="C436" s="233" t="s">
        <v>370</v>
      </c>
      <c r="D436" s="19" t="s">
        <v>28</v>
      </c>
      <c r="E436" s="30"/>
      <c r="F436" s="25"/>
      <c r="G436" s="25"/>
      <c r="H436" s="123"/>
      <c r="I436" s="275"/>
      <c r="J436" s="11"/>
      <c r="K436" s="1"/>
      <c r="L436" s="141"/>
      <c r="M436" s="141"/>
      <c r="N436" s="141"/>
      <c r="O436" s="141"/>
      <c r="P436" s="141"/>
      <c r="Q436" s="1"/>
      <c r="R436" s="1"/>
      <c r="S436" s="1"/>
      <c r="T436" s="1"/>
      <c r="U436" s="1"/>
      <c r="V436" s="1"/>
      <c r="W436" s="1"/>
      <c r="X436" s="1"/>
      <c r="Y436" s="1"/>
      <c r="Z436" s="1"/>
    </row>
    <row r="437" spans="2:26" customFormat="1" ht="12.75" customHeight="1" x14ac:dyDescent="0.15">
      <c r="B437" s="282"/>
      <c r="C437" s="235"/>
      <c r="D437" s="21"/>
      <c r="E437" s="31"/>
      <c r="F437" s="26"/>
      <c r="G437" s="26"/>
      <c r="H437" s="124"/>
      <c r="I437" s="276"/>
      <c r="J437" s="11"/>
      <c r="K437" s="1"/>
      <c r="L437" s="141"/>
      <c r="M437" s="141"/>
      <c r="N437" s="141"/>
      <c r="O437" s="141"/>
      <c r="P437" s="141"/>
      <c r="Q437" s="1"/>
      <c r="R437" s="1"/>
      <c r="S437" s="1"/>
      <c r="T437" s="1"/>
      <c r="U437" s="1"/>
      <c r="V437" s="1"/>
      <c r="W437" s="1"/>
      <c r="X437" s="1"/>
      <c r="Y437" s="1"/>
      <c r="Z437" s="1"/>
    </row>
    <row r="438" spans="2:26" customFormat="1" ht="12.75" customHeight="1" x14ac:dyDescent="0.15">
      <c r="B438" s="283"/>
      <c r="C438" s="284"/>
      <c r="D438" s="284"/>
      <c r="E438" s="284"/>
      <c r="F438" s="284"/>
      <c r="G438" s="284"/>
      <c r="H438" s="284"/>
      <c r="I438" s="285"/>
      <c r="J438" s="11"/>
      <c r="K438" s="1"/>
      <c r="L438" s="141"/>
      <c r="M438" s="141"/>
      <c r="N438" s="141"/>
      <c r="O438" s="141"/>
      <c r="P438" s="141"/>
      <c r="Q438" s="1"/>
      <c r="R438" s="1"/>
      <c r="S438" s="1"/>
      <c r="T438" s="1"/>
      <c r="U438" s="1"/>
      <c r="V438" s="1"/>
      <c r="W438" s="1"/>
      <c r="X438" s="1"/>
      <c r="Y438" s="1"/>
      <c r="Z438" s="1"/>
    </row>
    <row r="439" spans="2:26" customFormat="1" ht="12.75" customHeight="1" x14ac:dyDescent="0.15">
      <c r="B439" s="280" t="s">
        <v>29</v>
      </c>
      <c r="C439" s="297" t="s">
        <v>421</v>
      </c>
      <c r="D439" s="298"/>
      <c r="E439" s="5"/>
      <c r="F439" s="18">
        <v>18</v>
      </c>
      <c r="G439" s="18">
        <f>IFERROR(VLOOKUP(E439,AnswerDTBL,2,FALSE),0)</f>
        <v>0</v>
      </c>
      <c r="H439" s="109">
        <f>IFERROR(AVERAGE(G439,G443),0)</f>
        <v>0</v>
      </c>
      <c r="I439" s="274"/>
      <c r="J439" s="11"/>
      <c r="K439" s="1"/>
      <c r="L439" s="141"/>
      <c r="M439" s="141"/>
      <c r="N439" s="141"/>
      <c r="O439" s="141"/>
      <c r="P439" s="141"/>
      <c r="Q439" s="1"/>
      <c r="R439" s="1"/>
      <c r="S439" s="1"/>
      <c r="T439" s="1"/>
      <c r="U439" s="1"/>
      <c r="V439" s="1"/>
      <c r="W439" s="1"/>
      <c r="X439" s="1"/>
      <c r="Y439" s="1"/>
      <c r="Z439" s="1"/>
    </row>
    <row r="440" spans="2:26" customFormat="1" ht="26" x14ac:dyDescent="0.15">
      <c r="B440" s="281"/>
      <c r="C440" s="232" t="s">
        <v>370</v>
      </c>
      <c r="D440" s="20" t="s">
        <v>30</v>
      </c>
      <c r="E440" s="29"/>
      <c r="F440" s="24"/>
      <c r="G440" s="24"/>
      <c r="H440" s="125"/>
      <c r="I440" s="275"/>
      <c r="J440" s="11"/>
      <c r="K440" s="1"/>
      <c r="L440" s="141"/>
      <c r="M440" s="141"/>
      <c r="N440" s="141"/>
      <c r="O440" s="141"/>
      <c r="P440" s="141"/>
      <c r="Q440" s="1"/>
      <c r="R440" s="1"/>
      <c r="S440" s="1"/>
      <c r="T440" s="1"/>
      <c r="U440" s="1"/>
      <c r="V440" s="1"/>
      <c r="W440" s="1"/>
      <c r="X440" s="1"/>
      <c r="Y440" s="1"/>
      <c r="Z440" s="1"/>
    </row>
    <row r="441" spans="2:26" customFormat="1" ht="26" x14ac:dyDescent="0.15">
      <c r="B441" s="281"/>
      <c r="C441" s="233" t="s">
        <v>370</v>
      </c>
      <c r="D441" s="19" t="s">
        <v>31</v>
      </c>
      <c r="E441" s="30"/>
      <c r="F441" s="25"/>
      <c r="G441" s="25"/>
      <c r="H441" s="123"/>
      <c r="I441" s="275"/>
      <c r="J441" s="11"/>
      <c r="K441" s="1"/>
      <c r="L441" s="141"/>
      <c r="M441" s="141"/>
      <c r="N441" s="141"/>
      <c r="O441" s="141"/>
      <c r="P441" s="141"/>
      <c r="Q441" s="1"/>
      <c r="R441" s="1"/>
      <c r="S441" s="1"/>
      <c r="T441" s="1"/>
      <c r="U441" s="1"/>
      <c r="V441" s="1"/>
      <c r="W441" s="1"/>
      <c r="X441" s="1"/>
      <c r="Y441" s="1"/>
      <c r="Z441" s="1"/>
    </row>
    <row r="442" spans="2:26" customFormat="1" ht="12.75" customHeight="1" x14ac:dyDescent="0.15">
      <c r="B442" s="281"/>
      <c r="C442" s="235"/>
      <c r="D442" s="21"/>
      <c r="E442" s="31"/>
      <c r="F442" s="26"/>
      <c r="G442" s="26"/>
      <c r="H442" s="124"/>
      <c r="I442" s="276"/>
      <c r="J442" s="11"/>
      <c r="K442" s="1"/>
      <c r="L442" s="141"/>
      <c r="M442" s="141"/>
      <c r="N442" s="141"/>
      <c r="O442" s="141"/>
      <c r="P442" s="141"/>
      <c r="Q442" s="1"/>
      <c r="R442" s="1"/>
      <c r="S442" s="1"/>
      <c r="T442" s="1"/>
      <c r="U442" s="1"/>
      <c r="V442" s="1"/>
      <c r="W442" s="1"/>
      <c r="X442" s="1"/>
      <c r="Y442" s="1"/>
      <c r="Z442" s="1"/>
    </row>
    <row r="443" spans="2:26" customFormat="1" ht="12.75" customHeight="1" x14ac:dyDescent="0.15">
      <c r="B443" s="281"/>
      <c r="C443" s="295" t="s">
        <v>32</v>
      </c>
      <c r="D443" s="296"/>
      <c r="E443" s="22"/>
      <c r="F443" s="18">
        <v>19</v>
      </c>
      <c r="G443" s="18">
        <f>IFERROR(VLOOKUP(E443,AnswerETBL,2,FALSE),0)</f>
        <v>0</v>
      </c>
      <c r="H443" s="109"/>
      <c r="I443" s="274"/>
      <c r="J443" s="11"/>
      <c r="K443" s="1"/>
      <c r="L443" s="141"/>
      <c r="M443" s="141"/>
      <c r="N443" s="141"/>
      <c r="O443" s="141"/>
      <c r="P443" s="141"/>
      <c r="Q443" s="1"/>
      <c r="R443" s="1"/>
      <c r="S443" s="1"/>
      <c r="T443" s="1"/>
      <c r="U443" s="1"/>
      <c r="V443" s="1"/>
      <c r="W443" s="1"/>
      <c r="X443" s="1"/>
      <c r="Y443" s="1"/>
      <c r="Z443" s="1"/>
    </row>
    <row r="444" spans="2:26" customFormat="1" ht="12.75" customHeight="1" x14ac:dyDescent="0.15">
      <c r="B444" s="281"/>
      <c r="C444" s="232" t="s">
        <v>370</v>
      </c>
      <c r="D444" s="20" t="s">
        <v>33</v>
      </c>
      <c r="E444" s="29"/>
      <c r="F444" s="24"/>
      <c r="G444" s="24"/>
      <c r="H444" s="125"/>
      <c r="I444" s="275"/>
      <c r="J444" s="11"/>
      <c r="K444" s="1"/>
      <c r="L444" s="141"/>
      <c r="M444" s="141"/>
      <c r="N444" s="141"/>
      <c r="O444" s="141"/>
      <c r="P444" s="141"/>
      <c r="Q444" s="1"/>
      <c r="R444" s="1"/>
      <c r="S444" s="1"/>
      <c r="T444" s="1"/>
      <c r="U444" s="1"/>
      <c r="V444" s="1"/>
      <c r="W444" s="1"/>
      <c r="X444" s="1"/>
      <c r="Y444" s="1"/>
      <c r="Z444" s="1"/>
    </row>
    <row r="445" spans="2:26" customFormat="1" ht="12.75" customHeight="1" x14ac:dyDescent="0.15">
      <c r="B445" s="281"/>
      <c r="C445" s="233" t="s">
        <v>370</v>
      </c>
      <c r="D445" s="19" t="s">
        <v>34</v>
      </c>
      <c r="E445" s="30"/>
      <c r="F445" s="25"/>
      <c r="G445" s="25"/>
      <c r="H445" s="123"/>
      <c r="I445" s="275"/>
      <c r="J445" s="11"/>
      <c r="K445" s="1"/>
      <c r="L445" s="141"/>
      <c r="M445" s="141"/>
      <c r="N445" s="141"/>
      <c r="O445" s="141"/>
      <c r="P445" s="141"/>
      <c r="Q445" s="1"/>
      <c r="R445" s="1"/>
      <c r="S445" s="1"/>
      <c r="T445" s="1"/>
      <c r="U445" s="1"/>
      <c r="V445" s="1"/>
      <c r="W445" s="1"/>
      <c r="X445" s="1"/>
      <c r="Y445" s="1"/>
      <c r="Z445" s="1"/>
    </row>
    <row r="446" spans="2:26" customFormat="1" ht="12.75" customHeight="1" x14ac:dyDescent="0.15">
      <c r="B446" s="281"/>
      <c r="C446" s="233" t="s">
        <v>370</v>
      </c>
      <c r="D446" s="19" t="s">
        <v>35</v>
      </c>
      <c r="E446" s="30"/>
      <c r="F446" s="25"/>
      <c r="G446" s="25"/>
      <c r="H446" s="123"/>
      <c r="I446" s="275"/>
      <c r="J446" s="11"/>
      <c r="K446" s="1"/>
      <c r="L446" s="141"/>
      <c r="M446" s="141"/>
      <c r="N446" s="141"/>
      <c r="O446" s="141"/>
      <c r="P446" s="141"/>
      <c r="Q446" s="1"/>
      <c r="R446" s="1"/>
      <c r="S446" s="1"/>
      <c r="T446" s="1"/>
      <c r="U446" s="1"/>
      <c r="V446" s="1"/>
      <c r="W446" s="1"/>
      <c r="X446" s="1"/>
      <c r="Y446" s="1"/>
      <c r="Z446" s="1"/>
    </row>
    <row r="447" spans="2:26" customFormat="1" ht="12.75" customHeight="1" x14ac:dyDescent="0.15">
      <c r="B447" s="281"/>
      <c r="C447" s="236" t="s">
        <v>370</v>
      </c>
      <c r="D447" s="21" t="s">
        <v>36</v>
      </c>
      <c r="E447" s="31"/>
      <c r="F447" s="26"/>
      <c r="G447" s="26"/>
      <c r="H447" s="124"/>
      <c r="I447" s="276"/>
      <c r="J447" s="11"/>
      <c r="K447" s="1"/>
      <c r="L447" s="141"/>
      <c r="M447" s="141"/>
      <c r="N447" s="141"/>
      <c r="O447" s="141"/>
      <c r="P447" s="141"/>
      <c r="Q447" s="1"/>
      <c r="R447" s="1"/>
      <c r="S447" s="1"/>
      <c r="T447" s="1"/>
      <c r="U447" s="1"/>
      <c r="V447" s="1"/>
      <c r="W447" s="1"/>
      <c r="X447" s="1"/>
      <c r="Y447" s="1"/>
      <c r="Z447" s="1"/>
    </row>
  </sheetData>
  <customSheetViews>
    <customSheetView guid="{9846C184-355C-EA4B-8C35-9561D1AEE31C}" scale="90" hiddenRows="1" topLeftCell="A2">
      <selection activeCell="E2" sqref="E1:E1048576"/>
      <pageMargins left="0.75" right="0.75" top="1" bottom="1" header="0.5" footer="0.5"/>
      <pageSetup paperSize="9" scale="10" firstPageNumber="0" fitToWidth="0" fitToHeight="0" orientation="portrait" horizontalDpi="300" verticalDpi="300" r:id="rId1"/>
      <headerFooter alignWithMargins="0"/>
    </customSheetView>
  </customSheetViews>
  <mergeCells count="254">
    <mergeCell ref="B16:J16"/>
    <mergeCell ref="B136:J136"/>
    <mergeCell ref="B237:J237"/>
    <mergeCell ref="B336:J336"/>
    <mergeCell ref="C370:D370"/>
    <mergeCell ref="J18:J22"/>
    <mergeCell ref="C443:D443"/>
    <mergeCell ref="C417:D417"/>
    <mergeCell ref="C424:D424"/>
    <mergeCell ref="C431:D431"/>
    <mergeCell ref="C439:D439"/>
    <mergeCell ref="C400:D400"/>
    <mergeCell ref="C404:D404"/>
    <mergeCell ref="C411:D411"/>
    <mergeCell ref="C346:D346"/>
    <mergeCell ref="C350:D350"/>
    <mergeCell ref="C329:D329"/>
    <mergeCell ref="C332:D332"/>
    <mergeCell ref="I346:I348"/>
    <mergeCell ref="I350:I359"/>
    <mergeCell ref="C376:D376"/>
    <mergeCell ref="B196:B204"/>
    <mergeCell ref="B185:B194"/>
    <mergeCell ref="I196:I198"/>
    <mergeCell ref="I254:I258"/>
    <mergeCell ref="C277:D277"/>
    <mergeCell ref="C281:D281"/>
    <mergeCell ref="C259:D259"/>
    <mergeCell ref="C265:D265"/>
    <mergeCell ref="C270:D270"/>
    <mergeCell ref="C206:D206"/>
    <mergeCell ref="C211:D211"/>
    <mergeCell ref="C216:D216"/>
    <mergeCell ref="C233:D233"/>
    <mergeCell ref="C320:D320"/>
    <mergeCell ref="C296:D296"/>
    <mergeCell ref="C299:D299"/>
    <mergeCell ref="C304:D304"/>
    <mergeCell ref="C309:D309"/>
    <mergeCell ref="B253:I253"/>
    <mergeCell ref="B264:I264"/>
    <mergeCell ref="B286:I286"/>
    <mergeCell ref="B295:I295"/>
    <mergeCell ref="B319:I319"/>
    <mergeCell ref="B254:B263"/>
    <mergeCell ref="B265:B275"/>
    <mergeCell ref="B277:B285"/>
    <mergeCell ref="B287:B294"/>
    <mergeCell ref="I291:I294"/>
    <mergeCell ref="I296:I298"/>
    <mergeCell ref="I314:I318"/>
    <mergeCell ref="C287:D287"/>
    <mergeCell ref="C291:D291"/>
    <mergeCell ref="I299:I302"/>
    <mergeCell ref="I304:I308"/>
    <mergeCell ref="B296:B302"/>
    <mergeCell ref="B304:B318"/>
    <mergeCell ref="C314:D314"/>
    <mergeCell ref="I239:I246"/>
    <mergeCell ref="B228:I228"/>
    <mergeCell ref="B239:B252"/>
    <mergeCell ref="C239:D239"/>
    <mergeCell ref="C247:D247"/>
    <mergeCell ref="C223:D223"/>
    <mergeCell ref="C229:D229"/>
    <mergeCell ref="I199:I204"/>
    <mergeCell ref="C196:D196"/>
    <mergeCell ref="C199:D199"/>
    <mergeCell ref="B215:I215"/>
    <mergeCell ref="B216:B227"/>
    <mergeCell ref="I206:I210"/>
    <mergeCell ref="I247:I252"/>
    <mergeCell ref="B229:B236"/>
    <mergeCell ref="B206:B214"/>
    <mergeCell ref="B150:B160"/>
    <mergeCell ref="C162:D162"/>
    <mergeCell ref="C173:D173"/>
    <mergeCell ref="C179:D179"/>
    <mergeCell ref="I211:I214"/>
    <mergeCell ref="I216:I222"/>
    <mergeCell ref="I223:I227"/>
    <mergeCell ref="I229:I232"/>
    <mergeCell ref="I233:I236"/>
    <mergeCell ref="B173:B183"/>
    <mergeCell ref="C94:D94"/>
    <mergeCell ref="C100:D100"/>
    <mergeCell ref="C105:D105"/>
    <mergeCell ref="C124:D124"/>
    <mergeCell ref="C130:D130"/>
    <mergeCell ref="I124:I129"/>
    <mergeCell ref="I192:I194"/>
    <mergeCell ref="I150:I153"/>
    <mergeCell ref="I154:I157"/>
    <mergeCell ref="I173:I178"/>
    <mergeCell ref="C144:D144"/>
    <mergeCell ref="I138:I143"/>
    <mergeCell ref="I144:I148"/>
    <mergeCell ref="I130:I135"/>
    <mergeCell ref="C138:D138"/>
    <mergeCell ref="C166:D166"/>
    <mergeCell ref="C35:D35"/>
    <mergeCell ref="C41:D41"/>
    <mergeCell ref="C44:D44"/>
    <mergeCell ref="I28:I33"/>
    <mergeCell ref="I35:I40"/>
    <mergeCell ref="I41:I43"/>
    <mergeCell ref="I44:I46"/>
    <mergeCell ref="I48:I55"/>
    <mergeCell ref="C65:D65"/>
    <mergeCell ref="B61:D61"/>
    <mergeCell ref="B6:I6"/>
    <mergeCell ref="B7:I7"/>
    <mergeCell ref="B8:I8"/>
    <mergeCell ref="B10:C10"/>
    <mergeCell ref="B1:I1"/>
    <mergeCell ref="B3:I3"/>
    <mergeCell ref="B4:I4"/>
    <mergeCell ref="B5:I5"/>
    <mergeCell ref="I56:I60"/>
    <mergeCell ref="B34:I34"/>
    <mergeCell ref="B47:I47"/>
    <mergeCell ref="B48:B60"/>
    <mergeCell ref="B35:B46"/>
    <mergeCell ref="C56:D56"/>
    <mergeCell ref="C18:D18"/>
    <mergeCell ref="C23:D23"/>
    <mergeCell ref="B11:C11"/>
    <mergeCell ref="B12:C12"/>
    <mergeCell ref="B13:C13"/>
    <mergeCell ref="B14:C14"/>
    <mergeCell ref="I18:I22"/>
    <mergeCell ref="I23:I27"/>
    <mergeCell ref="C48:D48"/>
    <mergeCell ref="C28:D28"/>
    <mergeCell ref="B88:I88"/>
    <mergeCell ref="I376:I381"/>
    <mergeCell ref="I382:I385"/>
    <mergeCell ref="C158:D158"/>
    <mergeCell ref="B303:D303"/>
    <mergeCell ref="B337:D337"/>
    <mergeCell ref="B375:D375"/>
    <mergeCell ref="I309:I313"/>
    <mergeCell ref="I259:I263"/>
    <mergeCell ref="I265:I269"/>
    <mergeCell ref="I270:I275"/>
    <mergeCell ref="I277:I280"/>
    <mergeCell ref="I281:I285"/>
    <mergeCell ref="I287:I290"/>
    <mergeCell ref="C254:D254"/>
    <mergeCell ref="B110:I110"/>
    <mergeCell ref="B123:I123"/>
    <mergeCell ref="B149:I149"/>
    <mergeCell ref="B161:I161"/>
    <mergeCell ref="B184:I184"/>
    <mergeCell ref="B195:I195"/>
    <mergeCell ref="I179:I183"/>
    <mergeCell ref="I185:I191"/>
    <mergeCell ref="B162:B171"/>
    <mergeCell ref="C392:D392"/>
    <mergeCell ref="C360:D360"/>
    <mergeCell ref="C364:D364"/>
    <mergeCell ref="I62:I64"/>
    <mergeCell ref="I65:I71"/>
    <mergeCell ref="I73:I80"/>
    <mergeCell ref="B72:I72"/>
    <mergeCell ref="B62:B71"/>
    <mergeCell ref="C62:D62"/>
    <mergeCell ref="B73:B87"/>
    <mergeCell ref="B111:B122"/>
    <mergeCell ref="B100:B109"/>
    <mergeCell ref="B89:B98"/>
    <mergeCell ref="C111:D111"/>
    <mergeCell ref="C118:D118"/>
    <mergeCell ref="I100:I104"/>
    <mergeCell ref="I105:I109"/>
    <mergeCell ref="I111:I117"/>
    <mergeCell ref="I118:I122"/>
    <mergeCell ref="C185:D185"/>
    <mergeCell ref="C192:D192"/>
    <mergeCell ref="C150:D150"/>
    <mergeCell ref="C154:D154"/>
    <mergeCell ref="C73:D73"/>
    <mergeCell ref="I424:I430"/>
    <mergeCell ref="I360:I362"/>
    <mergeCell ref="I364:I369"/>
    <mergeCell ref="B350:B362"/>
    <mergeCell ref="B364:B374"/>
    <mergeCell ref="I387:I391"/>
    <mergeCell ref="I320:I323"/>
    <mergeCell ref="I324:I327"/>
    <mergeCell ref="I329:I331"/>
    <mergeCell ref="I332:I335"/>
    <mergeCell ref="I338:I341"/>
    <mergeCell ref="I342:I345"/>
    <mergeCell ref="B376:B385"/>
    <mergeCell ref="B387:B398"/>
    <mergeCell ref="B320:B327"/>
    <mergeCell ref="B329:B335"/>
    <mergeCell ref="B338:B348"/>
    <mergeCell ref="B328:I328"/>
    <mergeCell ref="I370:I374"/>
    <mergeCell ref="C324:D324"/>
    <mergeCell ref="C338:D338"/>
    <mergeCell ref="C342:D342"/>
    <mergeCell ref="C382:D382"/>
    <mergeCell ref="C387:D387"/>
    <mergeCell ref="J277:J281"/>
    <mergeCell ref="J304:J308"/>
    <mergeCell ref="B400:B409"/>
    <mergeCell ref="B439:B447"/>
    <mergeCell ref="B424:B437"/>
    <mergeCell ref="B411:B422"/>
    <mergeCell ref="B349:I349"/>
    <mergeCell ref="B363:I363"/>
    <mergeCell ref="B386:I386"/>
    <mergeCell ref="B399:I399"/>
    <mergeCell ref="B423:I423"/>
    <mergeCell ref="B438:I438"/>
    <mergeCell ref="B410:D410"/>
    <mergeCell ref="I431:I437"/>
    <mergeCell ref="I439:I442"/>
    <mergeCell ref="I443:I447"/>
    <mergeCell ref="I392:I398"/>
    <mergeCell ref="I400:I403"/>
    <mergeCell ref="I404:I409"/>
    <mergeCell ref="I411:I416"/>
    <mergeCell ref="J338:J342"/>
    <mergeCell ref="J376:J380"/>
    <mergeCell ref="J411:J415"/>
    <mergeCell ref="I417:I422"/>
    <mergeCell ref="B17:D17"/>
    <mergeCell ref="J62:J66"/>
    <mergeCell ref="J100:J104"/>
    <mergeCell ref="J138:J142"/>
    <mergeCell ref="J173:J177"/>
    <mergeCell ref="J206:J210"/>
    <mergeCell ref="B18:B33"/>
    <mergeCell ref="B276:D276"/>
    <mergeCell ref="B238:D238"/>
    <mergeCell ref="B205:D205"/>
    <mergeCell ref="B172:D172"/>
    <mergeCell ref="B137:D137"/>
    <mergeCell ref="B99:D99"/>
    <mergeCell ref="B138:B148"/>
    <mergeCell ref="B124:B135"/>
    <mergeCell ref="I158:I160"/>
    <mergeCell ref="I162:I165"/>
    <mergeCell ref="I166:I171"/>
    <mergeCell ref="J239:J243"/>
    <mergeCell ref="C81:D81"/>
    <mergeCell ref="C89:D89"/>
    <mergeCell ref="I81:I87"/>
    <mergeCell ref="I89:I93"/>
    <mergeCell ref="I94:I98"/>
  </mergeCells>
  <phoneticPr fontId="0" type="noConversion"/>
  <conditionalFormatting sqref="E15">
    <cfRule type="expression" dxfId="9" priority="2">
      <formula>$H$35=1</formula>
    </cfRule>
  </conditionalFormatting>
  <dataValidations count="7">
    <dataValidation type="list" allowBlank="1" showInputMessage="1" showErrorMessage="1" sqref="E314 E259 M28:P28 M23:P23">
      <formula1>AnswerB</formula1>
    </dataValidation>
    <dataValidation type="list" allowBlank="1" showInputMessage="1" showErrorMessage="1" sqref="E150 E138 E162 E166 E173 E185 E192 E196 E211 E154 E239 E247 E254 E265 E281 E291 E304 E309 E324 E329 E364 E370 E382 E392 E411 E417 E424 E431 E144 E118 E111 E41 E89 E35 E48 E105 E376 E320 E229 E81 E23 E28 E44 E62 E158 E338 E346 E360">
      <formula1>AnswerC</formula1>
    </dataValidation>
    <dataValidation type="list" allowBlank="1" showInputMessage="1" showErrorMessage="1" sqref="E18 E342 M18:P18">
      <formula1>AnswerA</formula1>
    </dataValidation>
    <dataValidation type="list" allowBlank="1" showInputMessage="1" showErrorMessage="1" sqref="E56 E199 E130 E100 E233 E439">
      <formula1>AnswerD</formula1>
    </dataValidation>
    <dataValidation type="list" allowBlank="1" showInputMessage="1" showErrorMessage="1" sqref="E65 E443">
      <formula1>AnswerE</formula1>
    </dataValidation>
    <dataValidation type="list" allowBlank="1" showInputMessage="1" showErrorMessage="1" sqref="E73 E124 E206 E223 E179 E400 E270 E299 E332 E287">
      <formula1>AnswerF</formula1>
    </dataValidation>
    <dataValidation type="list" allowBlank="1" showInputMessage="1" showErrorMessage="1" sqref="E216 E404 E350 E277 E387 E296 E94">
      <formula1>AnswerG</formula1>
    </dataValidation>
  </dataValidations>
  <pageMargins left="0.75" right="0.75" top="1" bottom="1" header="0.5" footer="0.5"/>
  <pageSetup paperSize="9" scale="10" firstPageNumber="0" fitToWidth="0" fitToHeight="0"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3"/>
  <sheetViews>
    <sheetView workbookViewId="0">
      <selection activeCell="H5" sqref="H5"/>
    </sheetView>
  </sheetViews>
  <sheetFormatPr baseColWidth="10" defaultColWidth="8.83203125" defaultRowHeight="13" x14ac:dyDescent="0.15"/>
  <cols>
    <col min="1" max="1" width="14.33203125" customWidth="1"/>
    <col min="2" max="2" width="23.83203125" customWidth="1"/>
    <col min="3" max="3" width="9.1640625" customWidth="1"/>
    <col min="4" max="6" width="6.6640625" customWidth="1"/>
    <col min="7" max="7" width="15" hidden="1" customWidth="1"/>
    <col min="8" max="8" width="9.1640625" customWidth="1"/>
    <col min="9" max="10" width="15" bestFit="1" customWidth="1"/>
    <col min="11" max="11" width="7.33203125" customWidth="1"/>
    <col min="12" max="14" width="15" bestFit="1" customWidth="1"/>
    <col min="20" max="20" width="11.5" bestFit="1" customWidth="1"/>
    <col min="21" max="21" width="20.33203125" bestFit="1" customWidth="1"/>
    <col min="22" max="22" width="10.1640625" bestFit="1" customWidth="1"/>
    <col min="23" max="23" width="10.5" bestFit="1" customWidth="1"/>
    <col min="24" max="24" width="9.33203125" bestFit="1" customWidth="1"/>
  </cols>
  <sheetData>
    <row r="1" spans="1:25" ht="25.5" customHeight="1" x14ac:dyDescent="0.15">
      <c r="A1" s="339" t="str">
        <f>CONCATENATE("SAMM Assessment Scorecard: ",C6," For ",C5)</f>
        <v xml:space="preserve">SAMM Assessment Scorecard:  For </v>
      </c>
      <c r="B1" s="339"/>
      <c r="C1" s="339"/>
      <c r="D1" s="340"/>
      <c r="E1" s="340"/>
      <c r="F1" s="340"/>
      <c r="G1" s="341"/>
      <c r="H1" s="341"/>
      <c r="I1" s="341"/>
      <c r="J1" s="341"/>
      <c r="K1" s="1"/>
      <c r="L1" s="1"/>
      <c r="M1" s="1"/>
      <c r="N1" s="1"/>
    </row>
    <row r="2" spans="1:25" ht="12.75" customHeight="1" thickBot="1" x14ac:dyDescent="0.2">
      <c r="A2" s="2"/>
      <c r="B2" s="2"/>
      <c r="C2" s="2"/>
      <c r="D2" s="2"/>
      <c r="E2" s="2"/>
      <c r="F2" s="2"/>
      <c r="G2" s="2"/>
      <c r="H2" s="2"/>
      <c r="I2" s="2"/>
      <c r="J2" s="2"/>
      <c r="K2" s="1"/>
      <c r="L2" s="1"/>
      <c r="M2" s="1"/>
      <c r="N2" s="1"/>
    </row>
    <row r="3" spans="1:25" ht="54" customHeight="1" thickBot="1" x14ac:dyDescent="0.2">
      <c r="A3" s="345" t="s">
        <v>474</v>
      </c>
      <c r="B3" s="346"/>
      <c r="C3" s="346"/>
      <c r="D3" s="346"/>
      <c r="E3" s="346"/>
      <c r="F3" s="346"/>
      <c r="G3" s="346"/>
      <c r="H3" s="346"/>
      <c r="I3" s="346"/>
      <c r="J3" s="346"/>
      <c r="K3" s="347"/>
      <c r="L3" s="1"/>
      <c r="M3" s="1"/>
      <c r="N3" s="1"/>
    </row>
    <row r="4" spans="1:25" ht="12.75" customHeight="1" x14ac:dyDescent="0.15">
      <c r="A4" s="4"/>
      <c r="B4" s="4"/>
      <c r="C4" s="4"/>
      <c r="D4" s="4"/>
      <c r="E4" s="4"/>
      <c r="F4" s="4"/>
      <c r="G4" s="4"/>
      <c r="H4" s="4"/>
      <c r="I4" s="4"/>
      <c r="J4" s="4"/>
      <c r="K4" s="1"/>
      <c r="L4" s="1"/>
      <c r="M4" s="1"/>
      <c r="N4" s="1"/>
    </row>
    <row r="5" spans="1:25" ht="12.75" customHeight="1" x14ac:dyDescent="0.15">
      <c r="A5" s="342" t="str">
        <f>Interview!B10</f>
        <v>Organization:</v>
      </c>
      <c r="B5" s="343"/>
      <c r="C5" s="343" t="str">
        <f>IF(ISBLANK(Interview!D10),"",Interview!D10)</f>
        <v/>
      </c>
      <c r="D5" s="343"/>
      <c r="E5" s="343"/>
      <c r="F5" s="343"/>
      <c r="G5" s="1"/>
      <c r="H5" s="1"/>
      <c r="I5" s="1"/>
      <c r="J5" s="1"/>
      <c r="K5" s="1"/>
      <c r="L5" s="1"/>
      <c r="M5" s="1"/>
      <c r="N5" s="1"/>
    </row>
    <row r="6" spans="1:25" ht="12.75" customHeight="1" x14ac:dyDescent="0.15">
      <c r="A6" s="342" t="str">
        <f>Interview!B11</f>
        <v>Project:</v>
      </c>
      <c r="B6" s="343"/>
      <c r="C6" s="343" t="str">
        <f>IF(ISBLANK(Interview!D11),"",Interview!D11)</f>
        <v/>
      </c>
      <c r="D6" s="343"/>
      <c r="E6" s="343"/>
      <c r="F6" s="343"/>
      <c r="G6" s="1"/>
      <c r="H6" s="1"/>
      <c r="I6" s="1"/>
      <c r="J6" s="1"/>
      <c r="K6" s="1"/>
      <c r="L6" s="1"/>
      <c r="M6" s="1"/>
      <c r="N6" s="1"/>
    </row>
    <row r="7" spans="1:25" ht="12.75" customHeight="1" x14ac:dyDescent="0.15">
      <c r="A7" s="342" t="str">
        <f>Interview!B12</f>
        <v>Interview Date:</v>
      </c>
      <c r="B7" s="343"/>
      <c r="C7" s="344" t="str">
        <f>IF(ISBLANK(Interview!D12),"",Interview!D12)</f>
        <v/>
      </c>
      <c r="D7" s="344"/>
      <c r="E7" s="344"/>
      <c r="F7" s="344"/>
      <c r="G7" s="1"/>
      <c r="H7" s="1"/>
      <c r="I7" s="1"/>
      <c r="J7" s="1"/>
      <c r="K7" s="1"/>
      <c r="L7" s="1"/>
      <c r="M7" s="1"/>
      <c r="N7" s="1"/>
    </row>
    <row r="8" spans="1:25" ht="12.75" customHeight="1" x14ac:dyDescent="0.15">
      <c r="A8" s="342" t="str">
        <f>Interview!B13</f>
        <v>Interviewer:</v>
      </c>
      <c r="B8" s="343"/>
      <c r="C8" s="343" t="str">
        <f>IF(ISBLANK(Interview!D13),"",Interview!D13)</f>
        <v/>
      </c>
      <c r="D8" s="343"/>
      <c r="E8" s="343"/>
      <c r="F8" s="343"/>
      <c r="G8" s="1"/>
      <c r="H8" s="1"/>
      <c r="I8" s="1"/>
      <c r="J8" s="1"/>
      <c r="K8" s="1"/>
      <c r="L8" s="1"/>
      <c r="M8" s="1"/>
      <c r="N8" s="1"/>
    </row>
    <row r="9" spans="1:25" ht="12.75" customHeight="1" x14ac:dyDescent="0.15">
      <c r="A9" s="342" t="str">
        <f>Interview!B14</f>
        <v>Persons Interviewed:</v>
      </c>
      <c r="B9" s="343"/>
      <c r="C9" s="348" t="str">
        <f>IF(ISBLANK(Interview!D14),"",Interview!D14)</f>
        <v/>
      </c>
      <c r="D9" s="348"/>
      <c r="E9" s="348"/>
      <c r="F9" s="348"/>
      <c r="G9" s="348"/>
      <c r="H9" s="348"/>
      <c r="I9" s="348"/>
      <c r="J9" s="1"/>
      <c r="K9" s="1"/>
      <c r="L9" s="1"/>
      <c r="M9" s="1"/>
      <c r="N9" s="1"/>
    </row>
    <row r="10" spans="1:25" ht="12.75" customHeight="1" thickBot="1" x14ac:dyDescent="0.2">
      <c r="A10" s="140"/>
      <c r="B10" s="139"/>
      <c r="C10" s="139"/>
      <c r="D10" s="139"/>
      <c r="E10" s="139"/>
      <c r="F10" s="139"/>
      <c r="G10" s="139"/>
      <c r="H10" s="139"/>
      <c r="I10" s="139"/>
      <c r="J10" s="139"/>
      <c r="K10" s="139"/>
      <c r="L10" s="139"/>
      <c r="M10" s="139"/>
      <c r="N10" s="139"/>
    </row>
    <row r="11" spans="1:25" ht="25" customHeight="1" thickBot="1" x14ac:dyDescent="0.2">
      <c r="A11" s="355" t="s">
        <v>465</v>
      </c>
      <c r="B11" s="356"/>
      <c r="C11" s="356"/>
      <c r="D11" s="356"/>
      <c r="E11" s="356"/>
      <c r="F11" s="356"/>
      <c r="G11" s="356"/>
      <c r="H11" s="356"/>
      <c r="I11" s="356"/>
      <c r="J11" s="357"/>
      <c r="K11" s="137"/>
      <c r="L11" s="355" t="s">
        <v>465</v>
      </c>
      <c r="M11" s="356"/>
      <c r="N11" s="356"/>
      <c r="O11" s="356"/>
      <c r="P11" s="356"/>
      <c r="Q11" s="356"/>
      <c r="R11" s="357"/>
      <c r="T11" s="349" t="s">
        <v>465</v>
      </c>
      <c r="U11" s="350"/>
      <c r="V11" s="350"/>
      <c r="W11" s="350"/>
      <c r="X11" s="350"/>
      <c r="Y11" s="351"/>
    </row>
    <row r="12" spans="1:25" ht="12.75" customHeight="1" x14ac:dyDescent="0.15">
      <c r="A12" s="2"/>
      <c r="B12" s="2"/>
      <c r="C12" s="2"/>
      <c r="D12" s="352" t="s">
        <v>453</v>
      </c>
      <c r="E12" s="353"/>
      <c r="F12" s="354"/>
      <c r="G12" s="1"/>
      <c r="H12" s="1"/>
      <c r="I12" s="1"/>
      <c r="J12" s="1"/>
      <c r="K12" s="1"/>
      <c r="L12" s="1"/>
      <c r="M12" s="1"/>
      <c r="N12" s="1"/>
      <c r="V12" t="str">
        <f>T13</f>
        <v>Governance</v>
      </c>
      <c r="W12" t="str">
        <f>T16</f>
        <v>Construction</v>
      </c>
      <c r="X12" t="str">
        <f>T19</f>
        <v>Verification</v>
      </c>
      <c r="Y12" t="str">
        <f>T22</f>
        <v>Operations</v>
      </c>
    </row>
    <row r="13" spans="1:25" ht="15" customHeight="1" x14ac:dyDescent="0.15">
      <c r="A13" s="7" t="s">
        <v>37</v>
      </c>
      <c r="B13" s="7" t="s">
        <v>38</v>
      </c>
      <c r="C13" s="7" t="s">
        <v>407</v>
      </c>
      <c r="D13" s="138">
        <v>1</v>
      </c>
      <c r="E13" s="138">
        <v>2</v>
      </c>
      <c r="F13" s="138">
        <v>3</v>
      </c>
      <c r="G13" s="8" t="s">
        <v>42</v>
      </c>
      <c r="H13" s="1"/>
      <c r="I13" s="7" t="s">
        <v>37</v>
      </c>
      <c r="J13" s="7" t="s">
        <v>407</v>
      </c>
      <c r="L13" s="1"/>
      <c r="M13" s="1"/>
      <c r="N13" s="1"/>
      <c r="T13" s="72" t="s">
        <v>58</v>
      </c>
      <c r="U13" s="76" t="s">
        <v>59</v>
      </c>
      <c r="V13" s="107">
        <f>Interview!$J$18</f>
        <v>0</v>
      </c>
      <c r="W13" s="107">
        <v>0</v>
      </c>
      <c r="X13" s="107">
        <v>0</v>
      </c>
      <c r="Y13" s="107">
        <v>0</v>
      </c>
    </row>
    <row r="14" spans="1:25" ht="25" customHeight="1" x14ac:dyDescent="0.15">
      <c r="A14" s="72" t="s">
        <v>58</v>
      </c>
      <c r="B14" s="76" t="s">
        <v>59</v>
      </c>
      <c r="C14" s="107">
        <f>Interview!$J$18</f>
        <v>0</v>
      </c>
      <c r="D14" s="107">
        <f>Interview!H18</f>
        <v>0</v>
      </c>
      <c r="E14" s="107">
        <f>Interview!H35</f>
        <v>0</v>
      </c>
      <c r="F14" s="107">
        <f>Interview!H48</f>
        <v>0</v>
      </c>
      <c r="G14" s="6">
        <f t="shared" ref="G14:G25" si="0">(((((IF((C14="0+"),0.5,0)+IF((C14=1),1,0))+IF((C14="1+"),1.5,0))+IF((C14=2),2,0))+IF((C14="2+"),2.5,0))+IF((C14=3),3,0))+IF((C14="3+"),3.5,0)</f>
        <v>0</v>
      </c>
      <c r="H14" s="3"/>
      <c r="I14" s="72" t="s">
        <v>58</v>
      </c>
      <c r="J14" s="107">
        <f>AVERAGE(C14:C16)</f>
        <v>0</v>
      </c>
      <c r="L14" s="1"/>
      <c r="M14" s="1"/>
      <c r="N14" s="1"/>
      <c r="T14" s="72" t="s">
        <v>58</v>
      </c>
      <c r="U14" s="76" t="s">
        <v>90</v>
      </c>
      <c r="V14" s="107">
        <f>Interview!$J$62</f>
        <v>0</v>
      </c>
      <c r="W14" s="107">
        <v>0</v>
      </c>
      <c r="X14" s="107">
        <v>0</v>
      </c>
      <c r="Y14" s="107">
        <v>0</v>
      </c>
    </row>
    <row r="15" spans="1:25" ht="25" customHeight="1" x14ac:dyDescent="0.15">
      <c r="A15" s="72" t="s">
        <v>58</v>
      </c>
      <c r="B15" s="76" t="s">
        <v>90</v>
      </c>
      <c r="C15" s="107">
        <f>Interview!$J$62</f>
        <v>0</v>
      </c>
      <c r="D15" s="107">
        <f>Interview!H62</f>
        <v>0</v>
      </c>
      <c r="E15" s="107">
        <f>Interview!H73</f>
        <v>0</v>
      </c>
      <c r="F15" s="107">
        <f>Interview!H89</f>
        <v>0</v>
      </c>
      <c r="G15" s="6">
        <f t="shared" si="0"/>
        <v>0</v>
      </c>
      <c r="H15" s="3"/>
      <c r="I15" s="77" t="s">
        <v>149</v>
      </c>
      <c r="J15" s="107">
        <f>AVERAGE(C17:C19)</f>
        <v>0</v>
      </c>
      <c r="L15" s="1"/>
      <c r="M15" s="1"/>
      <c r="N15" s="1"/>
      <c r="T15" s="72" t="s">
        <v>58</v>
      </c>
      <c r="U15" s="76" t="s">
        <v>122</v>
      </c>
      <c r="V15" s="107">
        <f>Interview!$J$100</f>
        <v>0</v>
      </c>
      <c r="W15" s="107">
        <v>0</v>
      </c>
      <c r="X15" s="107">
        <v>0</v>
      </c>
      <c r="Y15" s="107">
        <v>0</v>
      </c>
    </row>
    <row r="16" spans="1:25" ht="25" customHeight="1" x14ac:dyDescent="0.15">
      <c r="A16" s="72" t="s">
        <v>58</v>
      </c>
      <c r="B16" s="76" t="s">
        <v>122</v>
      </c>
      <c r="C16" s="107">
        <f>Interview!$J$100</f>
        <v>0</v>
      </c>
      <c r="D16" s="107">
        <f>Interview!H100</f>
        <v>0</v>
      </c>
      <c r="E16" s="107">
        <f>Interview!H111</f>
        <v>0</v>
      </c>
      <c r="F16" s="107">
        <f>Interview!H124</f>
        <v>0</v>
      </c>
      <c r="G16" s="6">
        <f t="shared" si="0"/>
        <v>0</v>
      </c>
      <c r="H16" s="3"/>
      <c r="I16" s="82" t="s">
        <v>222</v>
      </c>
      <c r="J16" s="107">
        <f>AVERAGE(C20:C22)</f>
        <v>0</v>
      </c>
      <c r="L16" s="1"/>
      <c r="M16" s="1"/>
      <c r="N16" s="1"/>
      <c r="T16" s="77" t="s">
        <v>149</v>
      </c>
      <c r="U16" s="81" t="s">
        <v>150</v>
      </c>
      <c r="V16" s="107">
        <v>0</v>
      </c>
      <c r="W16" s="107">
        <f>Interview!$J$138</f>
        <v>0</v>
      </c>
      <c r="X16" s="107">
        <v>0</v>
      </c>
      <c r="Y16" s="107">
        <v>0</v>
      </c>
    </row>
    <row r="17" spans="1:25" ht="25" customHeight="1" x14ac:dyDescent="0.15">
      <c r="A17" s="77" t="s">
        <v>149</v>
      </c>
      <c r="B17" s="81" t="s">
        <v>150</v>
      </c>
      <c r="C17" s="107">
        <f>Interview!$J$138</f>
        <v>0</v>
      </c>
      <c r="D17" s="107">
        <f>Interview!H138</f>
        <v>0</v>
      </c>
      <c r="E17" s="107">
        <f>Interview!H150</f>
        <v>0</v>
      </c>
      <c r="F17" s="107">
        <f>Interview!H162</f>
        <v>0</v>
      </c>
      <c r="G17" s="6">
        <f t="shared" si="0"/>
        <v>0</v>
      </c>
      <c r="H17" s="3"/>
      <c r="I17" s="87" t="s">
        <v>373</v>
      </c>
      <c r="J17" s="107">
        <f>AVERAGE(C23:C25)</f>
        <v>0</v>
      </c>
      <c r="L17" s="1"/>
      <c r="M17" s="1"/>
      <c r="N17" s="1"/>
      <c r="T17" s="77" t="s">
        <v>149</v>
      </c>
      <c r="U17" s="81" t="s">
        <v>176</v>
      </c>
      <c r="V17" s="107">
        <v>0</v>
      </c>
      <c r="W17" s="107">
        <f>Interview!$J$173</f>
        <v>0</v>
      </c>
      <c r="X17" s="107">
        <v>0</v>
      </c>
      <c r="Y17" s="107">
        <v>0</v>
      </c>
    </row>
    <row r="18" spans="1:25" ht="25" customHeight="1" x14ac:dyDescent="0.15">
      <c r="A18" s="77" t="s">
        <v>149</v>
      </c>
      <c r="B18" s="81" t="s">
        <v>176</v>
      </c>
      <c r="C18" s="107">
        <f>Interview!$J$173</f>
        <v>0</v>
      </c>
      <c r="D18" s="107">
        <f>Interview!H173</f>
        <v>0</v>
      </c>
      <c r="E18" s="107">
        <f>Interview!H185</f>
        <v>0</v>
      </c>
      <c r="F18" s="107">
        <f>Interview!H196</f>
        <v>0</v>
      </c>
      <c r="G18" s="6">
        <f t="shared" si="0"/>
        <v>0</v>
      </c>
      <c r="H18" s="3"/>
      <c r="I18" s="1"/>
      <c r="J18" s="1"/>
      <c r="K18" s="1"/>
      <c r="L18" s="1"/>
      <c r="M18" s="1"/>
      <c r="N18" s="1"/>
      <c r="T18" s="77" t="s">
        <v>149</v>
      </c>
      <c r="U18" s="81" t="s">
        <v>199</v>
      </c>
      <c r="V18" s="107">
        <v>0</v>
      </c>
      <c r="W18" s="107">
        <f>Interview!$J$206</f>
        <v>0</v>
      </c>
      <c r="X18" s="107">
        <v>0</v>
      </c>
      <c r="Y18" s="107">
        <v>0</v>
      </c>
    </row>
    <row r="19" spans="1:25" ht="25" customHeight="1" x14ac:dyDescent="0.15">
      <c r="A19" s="77" t="s">
        <v>149</v>
      </c>
      <c r="B19" s="81" t="s">
        <v>199</v>
      </c>
      <c r="C19" s="107">
        <f>Interview!$J$206</f>
        <v>0</v>
      </c>
      <c r="D19" s="107">
        <f>Interview!H206</f>
        <v>0</v>
      </c>
      <c r="E19" s="107">
        <f>Interview!H216</f>
        <v>0</v>
      </c>
      <c r="F19" s="107">
        <f>Interview!H229</f>
        <v>0</v>
      </c>
      <c r="G19" s="6">
        <f t="shared" si="0"/>
        <v>0</v>
      </c>
      <c r="H19" s="3"/>
      <c r="I19" s="1"/>
      <c r="J19" s="1"/>
      <c r="K19" s="1"/>
      <c r="L19" s="1"/>
      <c r="M19" s="1"/>
      <c r="N19" s="1"/>
      <c r="T19" s="82" t="s">
        <v>222</v>
      </c>
      <c r="U19" s="86" t="s">
        <v>43</v>
      </c>
      <c r="V19" s="107">
        <v>0</v>
      </c>
      <c r="W19" s="107">
        <v>0</v>
      </c>
      <c r="X19" s="107">
        <f>Interview!$J$239</f>
        <v>0</v>
      </c>
      <c r="Y19" s="107">
        <v>0</v>
      </c>
    </row>
    <row r="20" spans="1:25" ht="25" customHeight="1" x14ac:dyDescent="0.15">
      <c r="A20" s="82" t="s">
        <v>222</v>
      </c>
      <c r="B20" s="86" t="s">
        <v>43</v>
      </c>
      <c r="C20" s="107">
        <f>Interview!$J$239</f>
        <v>0</v>
      </c>
      <c r="D20" s="107">
        <f>Interview!H239</f>
        <v>0</v>
      </c>
      <c r="E20" s="107">
        <f>Interview!H254</f>
        <v>0</v>
      </c>
      <c r="F20" s="107">
        <f>Interview!H265</f>
        <v>0</v>
      </c>
      <c r="G20" s="6">
        <f t="shared" si="0"/>
        <v>0</v>
      </c>
      <c r="H20" s="3"/>
      <c r="I20" s="1"/>
      <c r="J20" s="1"/>
      <c r="K20" s="1"/>
      <c r="L20" s="1"/>
      <c r="M20" s="1"/>
      <c r="N20" s="1"/>
      <c r="T20" s="82" t="s">
        <v>222</v>
      </c>
      <c r="U20" s="86" t="s">
        <v>381</v>
      </c>
      <c r="V20" s="107">
        <v>0</v>
      </c>
      <c r="W20" s="107">
        <v>0</v>
      </c>
      <c r="X20" s="107">
        <f>Interview!$J$277</f>
        <v>0</v>
      </c>
      <c r="Y20" s="107">
        <v>0</v>
      </c>
    </row>
    <row r="21" spans="1:25" ht="25" customHeight="1" x14ac:dyDescent="0.15">
      <c r="A21" s="82" t="s">
        <v>222</v>
      </c>
      <c r="B21" s="86" t="s">
        <v>381</v>
      </c>
      <c r="C21" s="107">
        <f>Interview!$J$277</f>
        <v>0</v>
      </c>
      <c r="D21" s="107">
        <f>Interview!H277</f>
        <v>0</v>
      </c>
      <c r="E21" s="107">
        <f>Interview!H287</f>
        <v>0</v>
      </c>
      <c r="F21" s="107">
        <f>Interview!H296</f>
        <v>0</v>
      </c>
      <c r="G21" s="6">
        <f t="shared" si="0"/>
        <v>0</v>
      </c>
      <c r="H21" s="3"/>
      <c r="I21" s="1"/>
      <c r="J21" s="1"/>
      <c r="K21" s="1"/>
      <c r="L21" s="1"/>
      <c r="M21" s="1"/>
      <c r="N21" s="1"/>
      <c r="T21" s="82" t="s">
        <v>222</v>
      </c>
      <c r="U21" s="86" t="s">
        <v>265</v>
      </c>
      <c r="V21" s="107">
        <v>0</v>
      </c>
      <c r="W21" s="107">
        <v>0</v>
      </c>
      <c r="X21" s="107">
        <f>Interview!$J$304</f>
        <v>0</v>
      </c>
      <c r="Y21" s="107">
        <v>0</v>
      </c>
    </row>
    <row r="22" spans="1:25" ht="25" customHeight="1" x14ac:dyDescent="0.15">
      <c r="A22" s="82" t="s">
        <v>222</v>
      </c>
      <c r="B22" s="86" t="s">
        <v>265</v>
      </c>
      <c r="C22" s="107">
        <f>Interview!$J$304</f>
        <v>0</v>
      </c>
      <c r="D22" s="107">
        <f>Interview!H304</f>
        <v>0</v>
      </c>
      <c r="E22" s="107">
        <f>Interview!H320</f>
        <v>0</v>
      </c>
      <c r="F22" s="107">
        <f>Interview!H329</f>
        <v>0</v>
      </c>
      <c r="G22" s="6">
        <f t="shared" si="0"/>
        <v>0</v>
      </c>
      <c r="H22" s="3"/>
      <c r="I22" s="1"/>
      <c r="J22" s="1"/>
      <c r="K22" s="1"/>
      <c r="L22" s="1"/>
      <c r="M22" s="1"/>
      <c r="N22" s="1"/>
      <c r="T22" s="87" t="s">
        <v>373</v>
      </c>
      <c r="U22" s="91" t="s">
        <v>374</v>
      </c>
      <c r="V22" s="107">
        <v>0</v>
      </c>
      <c r="W22" s="107">
        <v>0</v>
      </c>
      <c r="X22" s="107">
        <v>0</v>
      </c>
      <c r="Y22" s="107">
        <f>Interview!$J$338</f>
        <v>0</v>
      </c>
    </row>
    <row r="23" spans="1:25" ht="25" customHeight="1" x14ac:dyDescent="0.15">
      <c r="A23" s="87" t="s">
        <v>373</v>
      </c>
      <c r="B23" s="91" t="s">
        <v>374</v>
      </c>
      <c r="C23" s="107">
        <f>Interview!$J$338</f>
        <v>0</v>
      </c>
      <c r="D23" s="107">
        <f>Interview!H338</f>
        <v>0</v>
      </c>
      <c r="E23" s="107">
        <f>Interview!H350</f>
        <v>0</v>
      </c>
      <c r="F23" s="107">
        <f>Interview!H364</f>
        <v>0</v>
      </c>
      <c r="G23" s="6">
        <f t="shared" si="0"/>
        <v>0</v>
      </c>
      <c r="H23" s="3"/>
      <c r="I23" s="1"/>
      <c r="J23" s="1"/>
      <c r="K23" s="1"/>
      <c r="L23" s="1"/>
      <c r="M23" s="1"/>
      <c r="N23" s="1"/>
      <c r="T23" s="87" t="s">
        <v>373</v>
      </c>
      <c r="U23" s="91" t="s">
        <v>309</v>
      </c>
      <c r="V23" s="107">
        <v>0</v>
      </c>
      <c r="W23" s="107">
        <v>0</v>
      </c>
      <c r="X23" s="107">
        <v>0</v>
      </c>
      <c r="Y23" s="107">
        <f>Interview!$J$376</f>
        <v>0</v>
      </c>
    </row>
    <row r="24" spans="1:25" ht="25" customHeight="1" x14ac:dyDescent="0.15">
      <c r="A24" s="87" t="s">
        <v>373</v>
      </c>
      <c r="B24" s="91" t="s">
        <v>309</v>
      </c>
      <c r="C24" s="107">
        <f>Interview!$J$376</f>
        <v>0</v>
      </c>
      <c r="D24" s="107">
        <f>Interview!H376</f>
        <v>0</v>
      </c>
      <c r="E24" s="107">
        <f>Interview!H387</f>
        <v>0</v>
      </c>
      <c r="F24" s="107">
        <f>Interview!H400</f>
        <v>0</v>
      </c>
      <c r="G24" s="6">
        <f t="shared" si="0"/>
        <v>0</v>
      </c>
      <c r="H24" s="3"/>
      <c r="I24" s="1"/>
      <c r="J24" s="1"/>
      <c r="K24" s="1"/>
      <c r="L24" s="1"/>
      <c r="M24" s="1"/>
      <c r="N24" s="1"/>
      <c r="T24" s="87" t="s">
        <v>373</v>
      </c>
      <c r="U24" s="91" t="s">
        <v>7</v>
      </c>
      <c r="V24" s="107">
        <v>0</v>
      </c>
      <c r="W24" s="107">
        <v>0</v>
      </c>
      <c r="X24" s="107">
        <v>0</v>
      </c>
      <c r="Y24" s="107">
        <f>Interview!$J$411</f>
        <v>0</v>
      </c>
    </row>
    <row r="25" spans="1:25" ht="25" customHeight="1" x14ac:dyDescent="0.15">
      <c r="A25" s="87" t="s">
        <v>373</v>
      </c>
      <c r="B25" s="91" t="s">
        <v>7</v>
      </c>
      <c r="C25" s="107">
        <f>Interview!$J$411</f>
        <v>0</v>
      </c>
      <c r="D25" s="107">
        <f>Interview!H411</f>
        <v>0</v>
      </c>
      <c r="E25" s="107">
        <f>Interview!H424</f>
        <v>0</v>
      </c>
      <c r="F25" s="107">
        <f>Interview!H439</f>
        <v>0</v>
      </c>
      <c r="G25" s="6">
        <f t="shared" si="0"/>
        <v>0</v>
      </c>
      <c r="H25" s="3"/>
      <c r="I25" s="1"/>
      <c r="J25" s="1"/>
      <c r="K25" s="1"/>
      <c r="L25" s="1"/>
      <c r="M25" s="1"/>
      <c r="N25" s="1"/>
    </row>
    <row r="26" spans="1:25" ht="12.75" customHeight="1" x14ac:dyDescent="0.15">
      <c r="A26" s="4"/>
      <c r="B26" s="4"/>
      <c r="C26" s="4"/>
      <c r="D26" s="4"/>
      <c r="E26" s="4"/>
      <c r="F26" s="4"/>
      <c r="G26" s="1"/>
      <c r="H26" s="1"/>
      <c r="I26" s="1"/>
      <c r="J26" s="1"/>
      <c r="K26" s="1"/>
      <c r="L26" s="1"/>
      <c r="M26" s="1"/>
      <c r="N26" s="1"/>
    </row>
    <row r="27" spans="1:25" ht="12.75" customHeight="1" x14ac:dyDescent="0.15">
      <c r="A27" s="139"/>
      <c r="B27" s="139"/>
      <c r="C27" s="139"/>
      <c r="D27" s="139"/>
      <c r="E27" s="139"/>
      <c r="F27" s="139"/>
      <c r="G27" s="139"/>
      <c r="H27" s="139"/>
      <c r="I27" s="139"/>
      <c r="J27" s="139"/>
      <c r="K27" s="139"/>
      <c r="L27" s="139"/>
      <c r="M27" s="139"/>
      <c r="N27" s="139"/>
    </row>
    <row r="28" spans="1:25" ht="12.75" customHeight="1" thickBot="1" x14ac:dyDescent="0.2">
      <c r="K28" s="1"/>
    </row>
    <row r="29" spans="1:25" ht="25" customHeight="1" thickBot="1" x14ac:dyDescent="0.2">
      <c r="A29" s="355" t="s">
        <v>466</v>
      </c>
      <c r="B29" s="356"/>
      <c r="C29" s="356"/>
      <c r="D29" s="356"/>
      <c r="E29" s="356"/>
      <c r="F29" s="356"/>
      <c r="G29" s="356"/>
      <c r="H29" s="356"/>
      <c r="I29" s="356"/>
      <c r="J29" s="357"/>
      <c r="K29" s="1"/>
      <c r="L29" s="355" t="s">
        <v>466</v>
      </c>
      <c r="M29" s="356"/>
      <c r="N29" s="356"/>
      <c r="O29" s="356"/>
      <c r="P29" s="356"/>
      <c r="Q29" s="356"/>
      <c r="R29" s="357"/>
      <c r="T29" s="349" t="s">
        <v>466</v>
      </c>
      <c r="U29" s="350"/>
      <c r="V29" s="350"/>
      <c r="W29" s="350"/>
      <c r="X29" s="350"/>
      <c r="Y29" s="351"/>
    </row>
    <row r="30" spans="1:25" ht="12" customHeight="1" x14ac:dyDescent="0.15">
      <c r="A30" s="2"/>
      <c r="B30" s="2"/>
      <c r="C30" s="2"/>
      <c r="D30" s="352" t="s">
        <v>453</v>
      </c>
      <c r="E30" s="353"/>
      <c r="F30" s="354"/>
      <c r="G30" s="139"/>
      <c r="H30" s="139"/>
      <c r="I30" s="139"/>
      <c r="J30" s="139"/>
      <c r="K30" s="1"/>
      <c r="L30" s="1"/>
      <c r="M30" s="1"/>
      <c r="N30" s="1"/>
      <c r="V30" t="str">
        <f>T31</f>
        <v>Governance</v>
      </c>
      <c r="W30" t="str">
        <f>T34</f>
        <v>Construction</v>
      </c>
      <c r="X30" t="str">
        <f>T37</f>
        <v>Verification</v>
      </c>
      <c r="Y30" t="str">
        <f>T40</f>
        <v>Operations</v>
      </c>
    </row>
    <row r="31" spans="1:25" ht="25" customHeight="1" x14ac:dyDescent="0.15">
      <c r="A31" s="7" t="s">
        <v>37</v>
      </c>
      <c r="B31" s="7" t="s">
        <v>38</v>
      </c>
      <c r="C31" s="7" t="s">
        <v>407</v>
      </c>
      <c r="D31" s="138">
        <v>1</v>
      </c>
      <c r="E31" s="138">
        <v>2</v>
      </c>
      <c r="F31" s="138">
        <v>3</v>
      </c>
      <c r="G31" s="8" t="s">
        <v>42</v>
      </c>
      <c r="H31" s="139"/>
      <c r="I31" s="7" t="s">
        <v>37</v>
      </c>
      <c r="J31" s="7" t="s">
        <v>407</v>
      </c>
      <c r="K31" s="1"/>
      <c r="L31" s="1"/>
      <c r="M31" s="1"/>
      <c r="N31" s="1"/>
      <c r="T31" s="72" t="s">
        <v>58</v>
      </c>
      <c r="U31" s="76" t="s">
        <v>59</v>
      </c>
      <c r="V31" s="107">
        <f>'Roadmap Chart'!I12</f>
        <v>0</v>
      </c>
      <c r="W31" s="107">
        <v>0</v>
      </c>
      <c r="X31" s="107">
        <v>0</v>
      </c>
      <c r="Y31" s="107">
        <v>0</v>
      </c>
    </row>
    <row r="32" spans="1:25" ht="25" customHeight="1" x14ac:dyDescent="0.15">
      <c r="A32" s="72" t="s">
        <v>58</v>
      </c>
      <c r="B32" s="76" t="s">
        <v>59</v>
      </c>
      <c r="C32" s="107">
        <f>Roadmap!Y20</f>
        <v>0</v>
      </c>
      <c r="D32" s="107">
        <f>Roadmap!X20</f>
        <v>0</v>
      </c>
      <c r="E32" s="107">
        <f>Roadmap!X24</f>
        <v>0</v>
      </c>
      <c r="F32" s="107">
        <f>Roadmap!X28</f>
        <v>0</v>
      </c>
      <c r="G32" s="6">
        <f t="shared" ref="G32:G43" si="1">(((((IF((C32="0+"),0.5,0)+IF((C32=1),1,0))+IF((C32="1+"),1.5,0))+IF((C32=2),2,0))+IF((C32="2+"),2.5,0))+IF((C32=3),3,0))+IF((C32="3+"),3.5,0)</f>
        <v>0</v>
      </c>
      <c r="H32" s="3"/>
      <c r="I32" s="72" t="s">
        <v>58</v>
      </c>
      <c r="J32" s="107">
        <f>AVERAGE(C32:C34)</f>
        <v>0</v>
      </c>
      <c r="K32" s="1"/>
      <c r="L32" s="1"/>
      <c r="M32" s="1"/>
      <c r="N32" s="1"/>
      <c r="T32" s="72" t="s">
        <v>58</v>
      </c>
      <c r="U32" s="76" t="s">
        <v>90</v>
      </c>
      <c r="V32" s="107">
        <f>'Roadmap Chart'!I13</f>
        <v>0</v>
      </c>
      <c r="W32" s="107">
        <v>0</v>
      </c>
      <c r="X32" s="107">
        <v>0</v>
      </c>
      <c r="Y32" s="107">
        <v>0</v>
      </c>
    </row>
    <row r="33" spans="1:25" ht="25" customHeight="1" x14ac:dyDescent="0.15">
      <c r="A33" s="72" t="s">
        <v>58</v>
      </c>
      <c r="B33" s="76" t="s">
        <v>90</v>
      </c>
      <c r="C33" s="107">
        <f>Roadmap!Y31</f>
        <v>0</v>
      </c>
      <c r="D33" s="107">
        <f>Roadmap!X31</f>
        <v>0</v>
      </c>
      <c r="E33" s="107">
        <f>Roadmap!X34</f>
        <v>0</v>
      </c>
      <c r="F33" s="107">
        <f>Roadmap!X37</f>
        <v>0</v>
      </c>
      <c r="G33" s="6">
        <f t="shared" si="1"/>
        <v>0</v>
      </c>
      <c r="H33" s="3"/>
      <c r="I33" s="77" t="s">
        <v>149</v>
      </c>
      <c r="J33" s="107">
        <f>AVERAGE(C35:C37)</f>
        <v>0</v>
      </c>
      <c r="K33" s="1"/>
      <c r="L33" s="1"/>
      <c r="M33" s="1"/>
      <c r="N33" s="1"/>
      <c r="T33" s="72" t="s">
        <v>58</v>
      </c>
      <c r="U33" s="76" t="s">
        <v>122</v>
      </c>
      <c r="V33" s="107">
        <f>'Roadmap Chart'!I14</f>
        <v>0</v>
      </c>
      <c r="W33" s="107">
        <v>0</v>
      </c>
      <c r="X33" s="107">
        <v>0</v>
      </c>
      <c r="Y33" s="107">
        <v>0</v>
      </c>
    </row>
    <row r="34" spans="1:25" ht="25" customHeight="1" x14ac:dyDescent="0.15">
      <c r="A34" s="72" t="s">
        <v>58</v>
      </c>
      <c r="B34" s="76" t="s">
        <v>122</v>
      </c>
      <c r="C34" s="107">
        <f>Roadmap!Y40</f>
        <v>0</v>
      </c>
      <c r="D34" s="107">
        <f>Roadmap!X40</f>
        <v>0</v>
      </c>
      <c r="E34" s="107">
        <f>Roadmap!X43</f>
        <v>0</v>
      </c>
      <c r="F34" s="107">
        <f>Roadmap!X46</f>
        <v>0</v>
      </c>
      <c r="G34" s="6">
        <f t="shared" si="1"/>
        <v>0</v>
      </c>
      <c r="H34" s="3"/>
      <c r="I34" s="82" t="s">
        <v>222</v>
      </c>
      <c r="J34" s="107">
        <f>AVERAGE(C38:C40)</f>
        <v>0</v>
      </c>
      <c r="K34" s="1"/>
      <c r="L34" s="1"/>
      <c r="M34" s="1"/>
      <c r="N34" s="1"/>
      <c r="T34" s="77" t="s">
        <v>149</v>
      </c>
      <c r="U34" s="81" t="s">
        <v>150</v>
      </c>
      <c r="V34" s="107">
        <v>0</v>
      </c>
      <c r="W34" s="107">
        <f>'Roadmap Chart'!I15</f>
        <v>0</v>
      </c>
      <c r="X34" s="107">
        <v>0</v>
      </c>
      <c r="Y34" s="107">
        <v>0</v>
      </c>
    </row>
    <row r="35" spans="1:25" ht="25" customHeight="1" x14ac:dyDescent="0.15">
      <c r="A35" s="77" t="s">
        <v>149</v>
      </c>
      <c r="B35" s="81" t="s">
        <v>150</v>
      </c>
      <c r="C35" s="107">
        <f>Roadmap!Y50</f>
        <v>0</v>
      </c>
      <c r="D35" s="107">
        <f>Roadmap!X50</f>
        <v>0</v>
      </c>
      <c r="E35" s="107">
        <f>Roadmap!X53</f>
        <v>0</v>
      </c>
      <c r="F35" s="107">
        <f>Roadmap!X57</f>
        <v>0</v>
      </c>
      <c r="G35" s="6">
        <f t="shared" si="1"/>
        <v>0</v>
      </c>
      <c r="H35" s="3"/>
      <c r="I35" s="87" t="s">
        <v>373</v>
      </c>
      <c r="J35" s="107">
        <f>AVERAGE(C41:C43)</f>
        <v>0</v>
      </c>
      <c r="K35" s="1"/>
      <c r="L35" s="1"/>
      <c r="M35" s="1"/>
      <c r="N35" s="1"/>
      <c r="T35" s="77" t="s">
        <v>149</v>
      </c>
      <c r="U35" s="81" t="s">
        <v>176</v>
      </c>
      <c r="V35" s="107">
        <v>0</v>
      </c>
      <c r="W35" s="107">
        <f>'Roadmap Chart'!I16</f>
        <v>0</v>
      </c>
      <c r="X35" s="107">
        <v>0</v>
      </c>
      <c r="Y35" s="107">
        <v>0</v>
      </c>
    </row>
    <row r="36" spans="1:25" ht="25" customHeight="1" x14ac:dyDescent="0.15">
      <c r="A36" s="77" t="s">
        <v>149</v>
      </c>
      <c r="B36" s="81" t="s">
        <v>176</v>
      </c>
      <c r="C36" s="107">
        <f>Roadmap!Y60</f>
        <v>0</v>
      </c>
      <c r="D36" s="107">
        <f>Roadmap!X60</f>
        <v>0</v>
      </c>
      <c r="E36" s="107">
        <f>Roadmap!X63</f>
        <v>0</v>
      </c>
      <c r="F36" s="107">
        <f>Roadmap!X66</f>
        <v>0</v>
      </c>
      <c r="G36" s="6">
        <f t="shared" si="1"/>
        <v>0</v>
      </c>
      <c r="H36" s="3"/>
      <c r="I36" s="139"/>
      <c r="J36" s="139"/>
      <c r="K36" s="1"/>
      <c r="L36" s="1"/>
      <c r="M36" s="1"/>
      <c r="N36" s="1"/>
      <c r="T36" s="77" t="s">
        <v>149</v>
      </c>
      <c r="U36" s="81" t="s">
        <v>199</v>
      </c>
      <c r="V36" s="107">
        <v>0</v>
      </c>
      <c r="W36" s="107">
        <f>'Roadmap Chart'!I17</f>
        <v>0</v>
      </c>
      <c r="X36" s="107">
        <v>0</v>
      </c>
      <c r="Y36" s="107">
        <v>0</v>
      </c>
    </row>
    <row r="37" spans="1:25" ht="25" customHeight="1" x14ac:dyDescent="0.15">
      <c r="A37" s="77" t="s">
        <v>149</v>
      </c>
      <c r="B37" s="81" t="s">
        <v>199</v>
      </c>
      <c r="C37" s="107">
        <f>Roadmap!Y69</f>
        <v>0</v>
      </c>
      <c r="D37" s="107">
        <f>Roadmap!X69</f>
        <v>0</v>
      </c>
      <c r="E37" s="107">
        <f>Roadmap!X72</f>
        <v>0</v>
      </c>
      <c r="F37" s="107">
        <f>Roadmap!X75</f>
        <v>0</v>
      </c>
      <c r="G37" s="6">
        <f t="shared" si="1"/>
        <v>0</v>
      </c>
      <c r="H37" s="3"/>
      <c r="I37" s="139"/>
      <c r="J37" s="139"/>
      <c r="K37" s="1"/>
      <c r="L37" s="1"/>
      <c r="M37" s="1"/>
      <c r="N37" s="1"/>
      <c r="T37" s="82" t="s">
        <v>222</v>
      </c>
      <c r="U37" s="86" t="s">
        <v>43</v>
      </c>
      <c r="V37" s="107">
        <v>0</v>
      </c>
      <c r="W37" s="107">
        <v>0</v>
      </c>
      <c r="X37" s="107">
        <f>'Roadmap Chart'!I18</f>
        <v>0</v>
      </c>
      <c r="Y37" s="107">
        <v>0</v>
      </c>
    </row>
    <row r="38" spans="1:25" ht="25" customHeight="1" x14ac:dyDescent="0.15">
      <c r="A38" s="82" t="s">
        <v>222</v>
      </c>
      <c r="B38" s="86" t="s">
        <v>43</v>
      </c>
      <c r="C38" s="107">
        <f>Roadmap!Y79</f>
        <v>0</v>
      </c>
      <c r="D38" s="107">
        <f>Roadmap!X79</f>
        <v>0</v>
      </c>
      <c r="E38" s="107">
        <f>Roadmap!X82</f>
        <v>0</v>
      </c>
      <c r="F38" s="107">
        <f>Roadmap!X85</f>
        <v>0</v>
      </c>
      <c r="G38" s="6">
        <f t="shared" si="1"/>
        <v>0</v>
      </c>
      <c r="H38" s="3"/>
      <c r="I38" s="139"/>
      <c r="J38" s="139"/>
      <c r="K38" s="1"/>
      <c r="L38" s="1"/>
      <c r="M38" s="1"/>
      <c r="N38" s="1"/>
      <c r="T38" s="82" t="s">
        <v>222</v>
      </c>
      <c r="U38" s="86" t="s">
        <v>381</v>
      </c>
      <c r="V38" s="107">
        <v>0</v>
      </c>
      <c r="W38" s="107">
        <v>0</v>
      </c>
      <c r="X38" s="107">
        <f>'Roadmap Chart'!I19</f>
        <v>0</v>
      </c>
      <c r="Y38" s="107">
        <v>0</v>
      </c>
    </row>
    <row r="39" spans="1:25" ht="25" customHeight="1" x14ac:dyDescent="0.15">
      <c r="A39" s="82" t="s">
        <v>222</v>
      </c>
      <c r="B39" s="86" t="s">
        <v>381</v>
      </c>
      <c r="C39" s="107">
        <f>Roadmap!Y88</f>
        <v>0</v>
      </c>
      <c r="D39" s="107">
        <f>Roadmap!X88</f>
        <v>0</v>
      </c>
      <c r="E39" s="107">
        <f>Roadmap!X91</f>
        <v>0</v>
      </c>
      <c r="F39" s="107">
        <f>Roadmap!X94</f>
        <v>0</v>
      </c>
      <c r="G39" s="6">
        <f t="shared" si="1"/>
        <v>0</v>
      </c>
      <c r="H39" s="3"/>
      <c r="I39" s="139"/>
      <c r="J39" s="139"/>
      <c r="K39" s="1"/>
      <c r="L39" s="1"/>
      <c r="M39" s="1"/>
      <c r="N39" s="1"/>
      <c r="T39" s="82" t="s">
        <v>222</v>
      </c>
      <c r="U39" s="86" t="s">
        <v>265</v>
      </c>
      <c r="V39" s="107">
        <v>0</v>
      </c>
      <c r="W39" s="107">
        <v>0</v>
      </c>
      <c r="X39" s="107">
        <f>'Roadmap Chart'!I20</f>
        <v>0</v>
      </c>
      <c r="Y39" s="107">
        <v>0</v>
      </c>
    </row>
    <row r="40" spans="1:25" ht="25" customHeight="1" x14ac:dyDescent="0.15">
      <c r="A40" s="82" t="s">
        <v>222</v>
      </c>
      <c r="B40" s="86" t="s">
        <v>265</v>
      </c>
      <c r="C40" s="107">
        <f>Roadmap!Y97</f>
        <v>0</v>
      </c>
      <c r="D40" s="107">
        <f>Roadmap!X97</f>
        <v>0</v>
      </c>
      <c r="E40" s="107">
        <f>Roadmap!X101</f>
        <v>0</v>
      </c>
      <c r="F40" s="107">
        <f>Roadmap!X104</f>
        <v>0</v>
      </c>
      <c r="G40" s="6">
        <f t="shared" si="1"/>
        <v>0</v>
      </c>
      <c r="H40" s="3"/>
      <c r="I40" s="139"/>
      <c r="J40" s="139"/>
      <c r="K40" s="1"/>
      <c r="L40" s="1"/>
      <c r="M40" s="1"/>
      <c r="N40" s="1"/>
      <c r="T40" s="87" t="s">
        <v>373</v>
      </c>
      <c r="U40" s="91" t="s">
        <v>374</v>
      </c>
      <c r="V40" s="107">
        <v>0</v>
      </c>
      <c r="W40" s="107">
        <v>0</v>
      </c>
      <c r="X40" s="107">
        <v>0</v>
      </c>
      <c r="Y40" s="107">
        <f>'Roadmap Chart'!I21</f>
        <v>0</v>
      </c>
    </row>
    <row r="41" spans="1:25" ht="25" customHeight="1" x14ac:dyDescent="0.15">
      <c r="A41" s="87" t="s">
        <v>373</v>
      </c>
      <c r="B41" s="91" t="s">
        <v>374</v>
      </c>
      <c r="C41" s="107">
        <f>Roadmap!Y108</f>
        <v>0</v>
      </c>
      <c r="D41" s="107">
        <f>Roadmap!X108</f>
        <v>0</v>
      </c>
      <c r="E41" s="107">
        <f>Roadmap!X112</f>
        <v>0</v>
      </c>
      <c r="F41" s="107">
        <f>Roadmap!X115</f>
        <v>0</v>
      </c>
      <c r="G41" s="6">
        <f t="shared" si="1"/>
        <v>0</v>
      </c>
      <c r="H41" s="3"/>
      <c r="I41" s="139"/>
      <c r="J41" s="139"/>
      <c r="K41" s="1"/>
      <c r="L41" s="1"/>
      <c r="M41" s="1"/>
      <c r="N41" s="1"/>
      <c r="T41" s="87" t="s">
        <v>373</v>
      </c>
      <c r="U41" s="91" t="s">
        <v>309</v>
      </c>
      <c r="V41" s="107">
        <v>0</v>
      </c>
      <c r="W41" s="107">
        <v>0</v>
      </c>
      <c r="X41" s="107">
        <v>0</v>
      </c>
      <c r="Y41" s="107">
        <f>'Roadmap Chart'!I22</f>
        <v>0</v>
      </c>
    </row>
    <row r="42" spans="1:25" ht="25" customHeight="1" x14ac:dyDescent="0.15">
      <c r="A42" s="87" t="s">
        <v>373</v>
      </c>
      <c r="B42" s="91" t="s">
        <v>309</v>
      </c>
      <c r="C42" s="107">
        <f>Roadmap!Y118</f>
        <v>0</v>
      </c>
      <c r="D42" s="107">
        <f>Roadmap!X118</f>
        <v>0</v>
      </c>
      <c r="E42" s="107">
        <f>Roadmap!X121</f>
        <v>0</v>
      </c>
      <c r="F42" s="107">
        <f>Roadmap!X124</f>
        <v>0</v>
      </c>
      <c r="G42" s="6">
        <f t="shared" si="1"/>
        <v>0</v>
      </c>
      <c r="H42" s="3"/>
      <c r="I42" s="139"/>
      <c r="J42" s="139"/>
      <c r="K42" s="1"/>
      <c r="L42" s="1"/>
      <c r="M42" s="1"/>
      <c r="N42" s="1"/>
      <c r="T42" s="87" t="s">
        <v>373</v>
      </c>
      <c r="U42" s="91" t="s">
        <v>7</v>
      </c>
      <c r="V42" s="107">
        <v>0</v>
      </c>
      <c r="W42" s="107">
        <v>0</v>
      </c>
      <c r="X42" s="107">
        <v>0</v>
      </c>
      <c r="Y42" s="107">
        <f>'Roadmap Chart'!I23</f>
        <v>0</v>
      </c>
    </row>
    <row r="43" spans="1:25" ht="25" customHeight="1" x14ac:dyDescent="0.15">
      <c r="A43" s="87" t="s">
        <v>373</v>
      </c>
      <c r="B43" s="91" t="s">
        <v>7</v>
      </c>
      <c r="C43" s="107">
        <f>Roadmap!Y127</f>
        <v>0</v>
      </c>
      <c r="D43" s="107">
        <f>Roadmap!X127</f>
        <v>0</v>
      </c>
      <c r="E43" s="107">
        <f>Roadmap!X130</f>
        <v>0</v>
      </c>
      <c r="F43" s="107">
        <f>Roadmap!X133</f>
        <v>0</v>
      </c>
      <c r="G43" s="6">
        <f t="shared" si="1"/>
        <v>0</v>
      </c>
      <c r="H43" s="3"/>
      <c r="I43" s="139"/>
      <c r="J43" s="139"/>
      <c r="K43" s="1"/>
      <c r="L43" s="1"/>
      <c r="M43" s="1"/>
      <c r="N43" s="1"/>
    </row>
    <row r="44" spans="1:25" ht="12.75" customHeight="1" x14ac:dyDescent="0.15">
      <c r="A44" s="1"/>
      <c r="B44" s="1"/>
      <c r="C44" s="1"/>
      <c r="D44" s="1"/>
      <c r="E44" s="1"/>
      <c r="F44" s="1"/>
      <c r="G44" s="1"/>
      <c r="H44" s="1"/>
      <c r="I44" s="1"/>
      <c r="J44" s="1"/>
      <c r="K44" s="1"/>
      <c r="L44" s="1"/>
      <c r="M44" s="1"/>
      <c r="N44" s="1"/>
    </row>
    <row r="45" spans="1:25" ht="12.75" customHeight="1" x14ac:dyDescent="0.15">
      <c r="A45" s="1"/>
      <c r="B45" s="1"/>
      <c r="C45" s="1"/>
      <c r="D45" s="1"/>
      <c r="E45" s="1"/>
      <c r="F45" s="1"/>
      <c r="G45" s="1"/>
      <c r="H45" s="1"/>
      <c r="I45" s="1"/>
      <c r="J45" s="1"/>
      <c r="K45" s="1"/>
      <c r="L45" s="1"/>
      <c r="M45" s="1"/>
      <c r="N45" s="1"/>
    </row>
    <row r="46" spans="1:25" ht="12.75" customHeight="1" x14ac:dyDescent="0.15">
      <c r="A46" s="1"/>
      <c r="B46" s="1"/>
      <c r="C46" s="1"/>
      <c r="D46" s="1"/>
      <c r="E46" s="1"/>
      <c r="F46" s="1"/>
      <c r="G46" s="1"/>
      <c r="H46" s="1"/>
      <c r="I46" s="1"/>
      <c r="J46" s="1"/>
      <c r="K46" s="1"/>
      <c r="L46" s="1"/>
      <c r="M46" s="1"/>
      <c r="N46" s="1"/>
    </row>
    <row r="47" spans="1:25" ht="12.75" customHeight="1" x14ac:dyDescent="0.15">
      <c r="A47" s="1"/>
      <c r="B47" s="1"/>
      <c r="C47" s="1"/>
      <c r="D47" s="1"/>
      <c r="E47" s="1"/>
      <c r="F47" s="1"/>
      <c r="G47" s="1"/>
      <c r="H47" s="1"/>
      <c r="I47" s="1"/>
      <c r="J47" s="1"/>
      <c r="K47" s="1"/>
      <c r="L47" s="1"/>
      <c r="M47" s="1"/>
      <c r="N47" s="1"/>
    </row>
    <row r="48" spans="1:25" ht="12.75" customHeight="1" x14ac:dyDescent="0.15">
      <c r="A48" s="1"/>
      <c r="B48" s="1"/>
      <c r="C48" s="1"/>
      <c r="D48" s="1"/>
      <c r="E48" s="1"/>
      <c r="F48" s="1"/>
      <c r="G48" s="1"/>
      <c r="H48" s="1"/>
      <c r="I48" s="1"/>
      <c r="J48" s="1"/>
      <c r="K48" s="1"/>
      <c r="L48" s="1"/>
      <c r="M48" s="1"/>
      <c r="N48" s="1"/>
    </row>
    <row r="49" spans="1:14" ht="12.75" customHeight="1" x14ac:dyDescent="0.15">
      <c r="A49" s="1"/>
      <c r="B49" s="1"/>
      <c r="C49" s="1"/>
      <c r="D49" s="1"/>
      <c r="E49" s="1"/>
      <c r="F49" s="1"/>
      <c r="G49" s="1"/>
      <c r="H49" s="1"/>
      <c r="I49" s="1"/>
      <c r="J49" s="1"/>
      <c r="K49" s="1"/>
      <c r="L49" s="1"/>
      <c r="M49" s="1"/>
      <c r="N49" s="1"/>
    </row>
    <row r="50" spans="1:14" ht="12.75" customHeight="1" x14ac:dyDescent="0.15">
      <c r="A50" s="1"/>
      <c r="B50" s="1"/>
      <c r="C50" s="1"/>
      <c r="D50" s="1"/>
      <c r="E50" s="1"/>
      <c r="F50" s="1"/>
      <c r="G50" s="1"/>
      <c r="H50" s="1"/>
      <c r="I50" s="1"/>
      <c r="J50" s="1"/>
      <c r="K50" s="1"/>
      <c r="L50" s="1"/>
      <c r="M50" s="1"/>
      <c r="N50" s="1"/>
    </row>
    <row r="51" spans="1:14" ht="12.75" customHeight="1" x14ac:dyDescent="0.15">
      <c r="A51" s="1"/>
      <c r="B51" s="1"/>
      <c r="C51" s="1"/>
      <c r="D51" s="1"/>
      <c r="E51" s="1"/>
      <c r="F51" s="1"/>
      <c r="G51" s="1"/>
      <c r="H51" s="1"/>
      <c r="I51" s="1"/>
      <c r="J51" s="1"/>
      <c r="K51" s="1"/>
      <c r="L51" s="1"/>
      <c r="M51" s="1"/>
      <c r="N51" s="1"/>
    </row>
    <row r="52" spans="1:14" ht="12.75" customHeight="1" x14ac:dyDescent="0.15">
      <c r="A52" s="1"/>
      <c r="B52" s="1"/>
      <c r="C52" s="1"/>
      <c r="D52" s="1"/>
      <c r="E52" s="1"/>
      <c r="F52" s="1"/>
      <c r="G52" s="1"/>
      <c r="H52" s="1"/>
      <c r="I52" s="1"/>
      <c r="J52" s="1"/>
      <c r="K52" s="1"/>
      <c r="L52" s="1"/>
      <c r="M52" s="1"/>
      <c r="N52" s="1"/>
    </row>
    <row r="53" spans="1:14" ht="12.75" customHeight="1" x14ac:dyDescent="0.15">
      <c r="A53" s="1"/>
      <c r="B53" s="1"/>
      <c r="C53" s="1"/>
      <c r="D53" s="1"/>
      <c r="E53" s="1"/>
      <c r="F53" s="1"/>
      <c r="G53" s="1"/>
      <c r="H53" s="1"/>
      <c r="I53" s="1"/>
      <c r="J53" s="1"/>
      <c r="K53" s="1"/>
      <c r="L53" s="1"/>
      <c r="M53" s="1"/>
      <c r="N53" s="1"/>
    </row>
    <row r="54" spans="1:14" ht="12.75" customHeight="1" x14ac:dyDescent="0.15">
      <c r="A54" s="1"/>
      <c r="B54" s="1"/>
      <c r="C54" s="1"/>
      <c r="D54" s="1"/>
      <c r="E54" s="1"/>
      <c r="F54" s="1"/>
      <c r="G54" s="1"/>
      <c r="H54" s="1"/>
      <c r="I54" s="1"/>
      <c r="J54" s="1"/>
      <c r="K54" s="1"/>
      <c r="L54" s="1"/>
      <c r="M54" s="1"/>
      <c r="N54" s="1"/>
    </row>
    <row r="55" spans="1:14" ht="12.75" customHeight="1" x14ac:dyDescent="0.15">
      <c r="A55" s="1"/>
      <c r="B55" s="1"/>
      <c r="C55" s="1"/>
      <c r="D55" s="1"/>
      <c r="E55" s="1"/>
      <c r="F55" s="1"/>
      <c r="G55" s="1"/>
      <c r="H55" s="1"/>
      <c r="I55" s="1"/>
      <c r="J55" s="1"/>
      <c r="K55" s="1"/>
      <c r="L55" s="1"/>
      <c r="M55" s="1"/>
      <c r="N55" s="1"/>
    </row>
    <row r="56" spans="1:14" ht="12.75" customHeight="1" x14ac:dyDescent="0.15">
      <c r="A56" s="1"/>
      <c r="B56" s="1"/>
      <c r="C56" s="1"/>
      <c r="D56" s="1"/>
      <c r="E56" s="1"/>
      <c r="F56" s="1"/>
      <c r="G56" s="1"/>
      <c r="H56" s="1"/>
      <c r="I56" s="1"/>
      <c r="J56" s="1"/>
      <c r="K56" s="1"/>
      <c r="L56" s="1"/>
      <c r="M56" s="1"/>
      <c r="N56" s="1"/>
    </row>
    <row r="57" spans="1:14" ht="12.75" customHeight="1" x14ac:dyDescent="0.15">
      <c r="A57" s="1"/>
      <c r="B57" s="1"/>
      <c r="C57" s="1"/>
      <c r="D57" s="1"/>
      <c r="E57" s="1"/>
      <c r="F57" s="1"/>
      <c r="G57" s="1"/>
      <c r="H57" s="1"/>
      <c r="I57" s="1"/>
      <c r="J57" s="1"/>
      <c r="K57" s="1"/>
      <c r="L57" s="1"/>
      <c r="M57" s="1"/>
      <c r="N57" s="1"/>
    </row>
    <row r="58" spans="1:14" ht="12.75" customHeight="1" x14ac:dyDescent="0.15">
      <c r="A58" s="1"/>
      <c r="B58" s="1"/>
      <c r="C58" s="1"/>
      <c r="D58" s="1"/>
      <c r="E58" s="1"/>
      <c r="F58" s="1"/>
      <c r="G58" s="1"/>
      <c r="H58" s="1"/>
      <c r="I58" s="1"/>
      <c r="J58" s="1"/>
      <c r="K58" s="1"/>
      <c r="L58" s="1"/>
      <c r="M58" s="1"/>
      <c r="N58" s="1"/>
    </row>
    <row r="59" spans="1:14" ht="12.75" customHeight="1" x14ac:dyDescent="0.15">
      <c r="A59" s="1"/>
      <c r="B59" s="1"/>
      <c r="C59" s="1"/>
      <c r="D59" s="1"/>
      <c r="E59" s="1"/>
      <c r="F59" s="1"/>
      <c r="G59" s="1"/>
      <c r="H59" s="1"/>
      <c r="I59" s="1"/>
      <c r="J59" s="1"/>
      <c r="K59" s="1"/>
      <c r="L59" s="1"/>
      <c r="M59" s="1"/>
      <c r="N59" s="1"/>
    </row>
    <row r="60" spans="1:14" ht="12.75" customHeight="1" x14ac:dyDescent="0.15">
      <c r="A60" s="1"/>
      <c r="B60" s="1"/>
      <c r="C60" s="1"/>
      <c r="D60" s="1"/>
      <c r="E60" s="1"/>
      <c r="F60" s="1"/>
      <c r="G60" s="1"/>
      <c r="H60" s="1"/>
      <c r="I60" s="1"/>
      <c r="J60" s="1"/>
      <c r="K60" s="1"/>
      <c r="L60" s="1"/>
      <c r="M60" s="1"/>
      <c r="N60" s="1"/>
    </row>
    <row r="61" spans="1:14" ht="12.75" customHeight="1" x14ac:dyDescent="0.15">
      <c r="A61" s="1"/>
      <c r="B61" s="1"/>
      <c r="C61" s="1"/>
      <c r="D61" s="1"/>
      <c r="E61" s="1"/>
      <c r="F61" s="1"/>
      <c r="G61" s="1"/>
      <c r="H61" s="1"/>
      <c r="I61" s="1"/>
      <c r="J61" s="1"/>
      <c r="K61" s="1"/>
      <c r="L61" s="1"/>
      <c r="M61" s="1"/>
      <c r="N61" s="1"/>
    </row>
    <row r="62" spans="1:14" ht="12.75" customHeight="1" x14ac:dyDescent="0.15">
      <c r="A62" s="1"/>
      <c r="B62" s="1"/>
      <c r="C62" s="1"/>
      <c r="D62" s="1"/>
      <c r="E62" s="1"/>
      <c r="F62" s="1"/>
      <c r="G62" s="1"/>
      <c r="H62" s="1"/>
      <c r="I62" s="1"/>
      <c r="J62" s="1"/>
      <c r="K62" s="1"/>
      <c r="L62" s="1"/>
      <c r="M62" s="1"/>
      <c r="N62" s="1"/>
    </row>
    <row r="63" spans="1:14" ht="12.75" customHeight="1" x14ac:dyDescent="0.15">
      <c r="A63" s="1"/>
      <c r="B63" s="1"/>
      <c r="C63" s="1"/>
      <c r="D63" s="1"/>
      <c r="E63" s="1"/>
      <c r="F63" s="1"/>
      <c r="G63" s="1"/>
      <c r="H63" s="1"/>
      <c r="I63" s="1"/>
      <c r="J63" s="1"/>
      <c r="K63" s="1"/>
      <c r="L63" s="1"/>
      <c r="M63" s="1"/>
      <c r="N63" s="1"/>
    </row>
    <row r="64" spans="1:14" ht="12.75" customHeight="1" x14ac:dyDescent="0.15">
      <c r="A64" s="1"/>
      <c r="B64" s="1"/>
      <c r="C64" s="1"/>
      <c r="D64" s="1"/>
      <c r="E64" s="1"/>
      <c r="F64" s="1"/>
      <c r="G64" s="1"/>
      <c r="H64" s="1"/>
      <c r="I64" s="1"/>
      <c r="J64" s="1"/>
      <c r="K64" s="1"/>
      <c r="L64" s="1"/>
      <c r="M64" s="1"/>
      <c r="N64" s="1"/>
    </row>
    <row r="65" spans="1:14" ht="12.75" customHeight="1" x14ac:dyDescent="0.15">
      <c r="A65" s="1"/>
      <c r="B65" s="1"/>
      <c r="C65" s="1"/>
      <c r="D65" s="1"/>
      <c r="E65" s="1"/>
      <c r="F65" s="1"/>
      <c r="G65" s="1"/>
      <c r="H65" s="1"/>
      <c r="I65" s="1"/>
      <c r="J65" s="1"/>
      <c r="K65" s="1"/>
      <c r="L65" s="1"/>
      <c r="M65" s="1"/>
      <c r="N65" s="1"/>
    </row>
    <row r="66" spans="1:14" ht="12.75" customHeight="1" x14ac:dyDescent="0.15">
      <c r="A66" s="1"/>
      <c r="B66" s="1"/>
      <c r="C66" s="1"/>
      <c r="D66" s="1"/>
      <c r="E66" s="1"/>
      <c r="F66" s="1"/>
      <c r="G66" s="1"/>
      <c r="H66" s="1"/>
      <c r="I66" s="1"/>
      <c r="J66" s="1"/>
      <c r="K66" s="1"/>
      <c r="L66" s="1"/>
      <c r="M66" s="1"/>
      <c r="N66" s="1"/>
    </row>
    <row r="67" spans="1:14" ht="12.75" customHeight="1" x14ac:dyDescent="0.15">
      <c r="A67" s="1"/>
      <c r="B67" s="1"/>
      <c r="C67" s="1"/>
      <c r="D67" s="1"/>
      <c r="E67" s="1"/>
      <c r="F67" s="1"/>
      <c r="G67" s="1"/>
      <c r="H67" s="1"/>
      <c r="I67" s="1"/>
      <c r="J67" s="1"/>
      <c r="K67" s="1"/>
      <c r="L67" s="1"/>
      <c r="M67" s="1"/>
      <c r="N67" s="1"/>
    </row>
    <row r="68" spans="1:14" ht="12.75" customHeight="1" x14ac:dyDescent="0.15">
      <c r="A68" s="1"/>
      <c r="B68" s="1"/>
      <c r="C68" s="1"/>
      <c r="D68" s="1"/>
      <c r="E68" s="1"/>
      <c r="F68" s="1"/>
      <c r="G68" s="1"/>
      <c r="H68" s="1"/>
      <c r="I68" s="1"/>
      <c r="J68" s="1"/>
      <c r="K68" s="1"/>
      <c r="L68" s="1"/>
      <c r="M68" s="1"/>
      <c r="N68" s="1"/>
    </row>
    <row r="69" spans="1:14" ht="12.75" customHeight="1" x14ac:dyDescent="0.15">
      <c r="A69" s="1"/>
      <c r="B69" s="1"/>
      <c r="C69" s="1"/>
      <c r="D69" s="1"/>
      <c r="E69" s="1"/>
      <c r="F69" s="1"/>
      <c r="G69" s="1"/>
      <c r="H69" s="1"/>
      <c r="I69" s="1"/>
      <c r="J69" s="1"/>
      <c r="K69" s="1"/>
      <c r="L69" s="1"/>
      <c r="M69" s="1"/>
      <c r="N69" s="1"/>
    </row>
    <row r="70" spans="1:14" ht="12.75" customHeight="1" x14ac:dyDescent="0.15">
      <c r="A70" s="1"/>
      <c r="B70" s="1"/>
      <c r="C70" s="1"/>
      <c r="D70" s="1"/>
      <c r="E70" s="1"/>
      <c r="F70" s="1"/>
      <c r="G70" s="1"/>
      <c r="H70" s="1"/>
      <c r="I70" s="1"/>
      <c r="J70" s="1"/>
      <c r="K70" s="1"/>
      <c r="L70" s="1"/>
      <c r="M70" s="1"/>
      <c r="N70" s="1"/>
    </row>
    <row r="71" spans="1:14" ht="12.75" customHeight="1" x14ac:dyDescent="0.15">
      <c r="A71" s="1"/>
      <c r="B71" s="1"/>
      <c r="C71" s="1"/>
      <c r="D71" s="1"/>
      <c r="E71" s="1"/>
      <c r="F71" s="1"/>
      <c r="G71" s="1"/>
      <c r="H71" s="1"/>
      <c r="I71" s="1"/>
      <c r="J71" s="1"/>
      <c r="K71" s="1"/>
      <c r="L71" s="1"/>
      <c r="M71" s="1"/>
      <c r="N71" s="1"/>
    </row>
    <row r="72" spans="1:14" ht="12.75" customHeight="1" x14ac:dyDescent="0.15">
      <c r="A72" s="1"/>
      <c r="B72" s="1"/>
      <c r="C72" s="1"/>
      <c r="D72" s="1"/>
      <c r="E72" s="1"/>
      <c r="F72" s="1"/>
      <c r="G72" s="1"/>
      <c r="H72" s="1"/>
      <c r="I72" s="1"/>
      <c r="J72" s="1"/>
      <c r="K72" s="1"/>
      <c r="L72" s="1"/>
      <c r="M72" s="1"/>
      <c r="N72" s="1"/>
    </row>
    <row r="73" spans="1:14" ht="12.75" customHeight="1" x14ac:dyDescent="0.15">
      <c r="A73" s="1"/>
      <c r="B73" s="1"/>
      <c r="C73" s="1"/>
      <c r="D73" s="1"/>
      <c r="E73" s="1"/>
      <c r="F73" s="1"/>
      <c r="G73" s="1"/>
      <c r="H73" s="1"/>
      <c r="I73" s="1"/>
      <c r="J73" s="1"/>
      <c r="K73" s="1"/>
      <c r="L73" s="1"/>
      <c r="M73" s="1"/>
      <c r="N73" s="1"/>
    </row>
    <row r="74" spans="1:14" ht="12.75" customHeight="1" x14ac:dyDescent="0.15">
      <c r="A74" s="1"/>
      <c r="B74" s="1"/>
      <c r="C74" s="1"/>
      <c r="D74" s="1"/>
      <c r="E74" s="1"/>
      <c r="F74" s="1"/>
      <c r="G74" s="1"/>
      <c r="H74" s="1"/>
      <c r="I74" s="1"/>
      <c r="J74" s="1"/>
      <c r="K74" s="1"/>
      <c r="L74" s="1"/>
      <c r="M74" s="1"/>
      <c r="N74" s="1"/>
    </row>
    <row r="75" spans="1:14" ht="12.75" customHeight="1" x14ac:dyDescent="0.15">
      <c r="A75" s="1"/>
      <c r="B75" s="1"/>
      <c r="C75" s="1"/>
      <c r="D75" s="1"/>
      <c r="E75" s="1"/>
      <c r="F75" s="1"/>
      <c r="G75" s="1"/>
      <c r="H75" s="1"/>
      <c r="I75" s="1"/>
      <c r="J75" s="1"/>
      <c r="K75" s="1"/>
      <c r="L75" s="1"/>
      <c r="M75" s="1"/>
      <c r="N75" s="1"/>
    </row>
    <row r="76" spans="1:14" ht="12.75" customHeight="1" x14ac:dyDescent="0.15">
      <c r="A76" s="1"/>
      <c r="B76" s="1"/>
      <c r="C76" s="1"/>
      <c r="D76" s="1"/>
      <c r="E76" s="1"/>
      <c r="F76" s="1"/>
      <c r="G76" s="1"/>
      <c r="H76" s="1"/>
      <c r="I76" s="1"/>
      <c r="J76" s="1"/>
      <c r="K76" s="1"/>
      <c r="L76" s="1"/>
      <c r="M76" s="1"/>
      <c r="N76" s="1"/>
    </row>
    <row r="77" spans="1:14" ht="12.75" customHeight="1" x14ac:dyDescent="0.15">
      <c r="A77" s="1"/>
      <c r="B77" s="1"/>
      <c r="C77" s="1"/>
      <c r="D77" s="1"/>
      <c r="E77" s="1"/>
      <c r="F77" s="1"/>
      <c r="G77" s="1"/>
      <c r="H77" s="1"/>
      <c r="I77" s="1"/>
      <c r="J77" s="1"/>
      <c r="K77" s="1"/>
      <c r="L77" s="1"/>
      <c r="M77" s="1"/>
      <c r="N77" s="1"/>
    </row>
    <row r="78" spans="1:14" ht="12.75" customHeight="1" x14ac:dyDescent="0.15">
      <c r="A78" s="1"/>
      <c r="B78" s="1"/>
      <c r="C78" s="1"/>
      <c r="D78" s="1"/>
      <c r="E78" s="1"/>
      <c r="F78" s="1"/>
      <c r="G78" s="1"/>
      <c r="H78" s="1"/>
      <c r="I78" s="1"/>
      <c r="J78" s="1"/>
      <c r="K78" s="1"/>
      <c r="L78" s="1"/>
      <c r="M78" s="1"/>
      <c r="N78" s="1"/>
    </row>
    <row r="79" spans="1:14" ht="12.75" customHeight="1" x14ac:dyDescent="0.15">
      <c r="A79" s="1"/>
      <c r="B79" s="1"/>
      <c r="C79" s="1"/>
      <c r="D79" s="1"/>
      <c r="E79" s="1"/>
      <c r="F79" s="1"/>
      <c r="G79" s="1"/>
      <c r="H79" s="1"/>
      <c r="I79" s="1"/>
      <c r="J79" s="1"/>
      <c r="K79" s="1"/>
      <c r="L79" s="1"/>
      <c r="M79" s="1"/>
      <c r="N79" s="1"/>
    </row>
    <row r="80" spans="1:14" ht="12.75" customHeight="1" x14ac:dyDescent="0.15">
      <c r="A80" s="1"/>
      <c r="B80" s="1"/>
      <c r="C80" s="1"/>
      <c r="D80" s="1"/>
      <c r="E80" s="1"/>
      <c r="F80" s="1"/>
      <c r="G80" s="1"/>
      <c r="H80" s="1"/>
      <c r="I80" s="1"/>
      <c r="J80" s="1"/>
      <c r="K80" s="1"/>
      <c r="L80" s="1"/>
      <c r="M80" s="1"/>
      <c r="N80" s="1"/>
    </row>
    <row r="81" spans="1:14" ht="12.75" customHeight="1" x14ac:dyDescent="0.15">
      <c r="A81" s="1"/>
      <c r="B81" s="1"/>
      <c r="C81" s="1"/>
      <c r="D81" s="1"/>
      <c r="E81" s="1"/>
      <c r="F81" s="1"/>
      <c r="G81" s="1"/>
      <c r="H81" s="1"/>
      <c r="I81" s="1"/>
      <c r="J81" s="1"/>
      <c r="K81" s="1"/>
      <c r="L81" s="1"/>
      <c r="M81" s="1"/>
      <c r="N81" s="1"/>
    </row>
    <row r="82" spans="1:14" ht="12.75" customHeight="1" x14ac:dyDescent="0.15">
      <c r="A82" s="1"/>
      <c r="B82" s="1"/>
      <c r="C82" s="1"/>
      <c r="D82" s="1"/>
      <c r="E82" s="1"/>
      <c r="F82" s="1"/>
      <c r="G82" s="1"/>
      <c r="H82" s="1"/>
      <c r="I82" s="1"/>
      <c r="J82" s="1"/>
      <c r="K82" s="1"/>
      <c r="L82" s="1"/>
      <c r="M82" s="1"/>
      <c r="N82" s="1"/>
    </row>
    <row r="83" spans="1:14" ht="12.75" customHeight="1" x14ac:dyDescent="0.15">
      <c r="A83" s="1"/>
      <c r="B83" s="1"/>
      <c r="C83" s="1"/>
      <c r="D83" s="1"/>
      <c r="E83" s="1"/>
      <c r="F83" s="1"/>
      <c r="G83" s="1"/>
      <c r="H83" s="1"/>
      <c r="I83" s="1"/>
      <c r="J83" s="1"/>
      <c r="K83" s="1"/>
      <c r="L83" s="1"/>
      <c r="M83" s="1"/>
      <c r="N83" s="1"/>
    </row>
    <row r="84" spans="1:14" ht="12.75" customHeight="1" x14ac:dyDescent="0.15">
      <c r="A84" s="1"/>
      <c r="B84" s="1"/>
      <c r="C84" s="1"/>
      <c r="D84" s="1"/>
      <c r="E84" s="1"/>
      <c r="F84" s="1"/>
      <c r="G84" s="1"/>
      <c r="H84" s="1"/>
      <c r="I84" s="1"/>
      <c r="J84" s="1"/>
      <c r="K84" s="1"/>
      <c r="L84" s="1"/>
      <c r="M84" s="1"/>
      <c r="N84" s="1"/>
    </row>
    <row r="85" spans="1:14" ht="12.75" customHeight="1" x14ac:dyDescent="0.15">
      <c r="A85" s="1"/>
      <c r="B85" s="1"/>
      <c r="C85" s="1"/>
      <c r="D85" s="1"/>
      <c r="E85" s="1"/>
      <c r="F85" s="1"/>
      <c r="G85" s="1"/>
      <c r="H85" s="1"/>
      <c r="I85" s="1"/>
      <c r="J85" s="1"/>
      <c r="K85" s="1"/>
      <c r="L85" s="1"/>
      <c r="M85" s="1"/>
      <c r="N85" s="1"/>
    </row>
    <row r="86" spans="1:14" ht="12.75" customHeight="1" x14ac:dyDescent="0.15">
      <c r="A86" s="1"/>
      <c r="B86" s="1"/>
      <c r="C86" s="1"/>
      <c r="D86" s="1"/>
      <c r="E86" s="1"/>
      <c r="F86" s="1"/>
      <c r="G86" s="1"/>
      <c r="H86" s="1"/>
      <c r="I86" s="1"/>
      <c r="J86" s="1"/>
      <c r="K86" s="1"/>
      <c r="L86" s="1"/>
      <c r="M86" s="1"/>
      <c r="N86" s="1"/>
    </row>
    <row r="87" spans="1:14" ht="12.75" customHeight="1" x14ac:dyDescent="0.15">
      <c r="A87" s="1"/>
      <c r="B87" s="1"/>
      <c r="C87" s="1"/>
      <c r="D87" s="1"/>
      <c r="E87" s="1"/>
      <c r="F87" s="1"/>
      <c r="G87" s="1"/>
      <c r="H87" s="1"/>
      <c r="I87" s="1"/>
      <c r="J87" s="1"/>
      <c r="K87" s="1"/>
      <c r="L87" s="1"/>
      <c r="M87" s="1"/>
      <c r="N87" s="1"/>
    </row>
    <row r="88" spans="1:14" ht="12.75" customHeight="1" x14ac:dyDescent="0.15">
      <c r="A88" s="1"/>
      <c r="B88" s="1"/>
      <c r="C88" s="1"/>
      <c r="D88" s="1"/>
      <c r="E88" s="1"/>
      <c r="F88" s="1"/>
      <c r="G88" s="1"/>
      <c r="H88" s="1"/>
      <c r="I88" s="1"/>
      <c r="J88" s="1"/>
      <c r="K88" s="1"/>
      <c r="L88" s="1"/>
      <c r="M88" s="1"/>
      <c r="N88" s="1"/>
    </row>
    <row r="89" spans="1:14" ht="12.75" customHeight="1" x14ac:dyDescent="0.15">
      <c r="A89" s="1"/>
      <c r="B89" s="1"/>
      <c r="C89" s="1"/>
      <c r="D89" s="1"/>
      <c r="E89" s="1"/>
      <c r="F89" s="1"/>
      <c r="G89" s="1"/>
      <c r="H89" s="1"/>
      <c r="I89" s="1"/>
      <c r="J89" s="1"/>
      <c r="K89" s="1"/>
      <c r="L89" s="1"/>
      <c r="M89" s="1"/>
      <c r="N89" s="1"/>
    </row>
    <row r="90" spans="1:14" ht="12.75" customHeight="1" x14ac:dyDescent="0.15">
      <c r="A90" s="1"/>
      <c r="B90" s="1"/>
      <c r="C90" s="1"/>
      <c r="D90" s="1"/>
      <c r="E90" s="1"/>
      <c r="F90" s="1"/>
      <c r="G90" s="1"/>
      <c r="H90" s="1"/>
      <c r="I90" s="1"/>
      <c r="J90" s="1"/>
      <c r="K90" s="1"/>
      <c r="L90" s="1"/>
      <c r="M90" s="1"/>
      <c r="N90" s="1"/>
    </row>
    <row r="91" spans="1:14" ht="12.75" customHeight="1" x14ac:dyDescent="0.15">
      <c r="A91" s="1"/>
      <c r="B91" s="1"/>
      <c r="C91" s="1"/>
      <c r="D91" s="1"/>
      <c r="E91" s="1"/>
      <c r="F91" s="1"/>
      <c r="G91" s="1"/>
      <c r="H91" s="1"/>
      <c r="I91" s="1"/>
      <c r="J91" s="1"/>
      <c r="K91" s="1"/>
      <c r="L91" s="1"/>
      <c r="M91" s="1"/>
      <c r="N91" s="1"/>
    </row>
    <row r="92" spans="1:14" ht="12.75" customHeight="1" x14ac:dyDescent="0.15">
      <c r="A92" s="1"/>
      <c r="B92" s="1"/>
      <c r="C92" s="1"/>
      <c r="D92" s="1"/>
      <c r="E92" s="1"/>
      <c r="F92" s="1"/>
      <c r="G92" s="1"/>
      <c r="H92" s="1"/>
      <c r="I92" s="1"/>
      <c r="J92" s="1"/>
      <c r="K92" s="1"/>
      <c r="L92" s="1"/>
      <c r="M92" s="1"/>
      <c r="N92" s="1"/>
    </row>
    <row r="93" spans="1:14" ht="12.75" customHeight="1" x14ac:dyDescent="0.15">
      <c r="A93" s="1"/>
      <c r="B93" s="1"/>
      <c r="C93" s="1"/>
      <c r="D93" s="1"/>
      <c r="E93" s="1"/>
      <c r="F93" s="1"/>
      <c r="G93" s="1"/>
      <c r="H93" s="1"/>
      <c r="I93" s="1"/>
      <c r="J93" s="1"/>
      <c r="K93" s="1"/>
      <c r="L93" s="1"/>
      <c r="M93" s="1"/>
      <c r="N93" s="1"/>
    </row>
    <row r="94" spans="1:14" ht="12.75" customHeight="1" x14ac:dyDescent="0.15">
      <c r="A94" s="1"/>
      <c r="B94" s="1"/>
      <c r="C94" s="1"/>
      <c r="D94" s="1"/>
      <c r="E94" s="1"/>
      <c r="F94" s="1"/>
      <c r="G94" s="1"/>
      <c r="H94" s="1"/>
      <c r="I94" s="1"/>
      <c r="J94" s="1"/>
      <c r="K94" s="1"/>
      <c r="L94" s="1"/>
      <c r="M94" s="1"/>
      <c r="N94" s="1"/>
    </row>
    <row r="95" spans="1:14" ht="12.75" customHeight="1" x14ac:dyDescent="0.15">
      <c r="A95" s="1"/>
      <c r="B95" s="1"/>
      <c r="C95" s="1"/>
      <c r="D95" s="1"/>
      <c r="E95" s="1"/>
      <c r="F95" s="1"/>
      <c r="G95" s="1"/>
      <c r="H95" s="1"/>
      <c r="I95" s="1"/>
      <c r="J95" s="1"/>
      <c r="K95" s="1"/>
      <c r="L95" s="1"/>
      <c r="M95" s="1"/>
      <c r="N95" s="1"/>
    </row>
    <row r="96" spans="1:14" ht="12.75" customHeight="1" x14ac:dyDescent="0.15">
      <c r="A96" s="1"/>
      <c r="B96" s="1"/>
      <c r="C96" s="1"/>
      <c r="D96" s="1"/>
      <c r="E96" s="1"/>
      <c r="F96" s="1"/>
      <c r="G96" s="1"/>
      <c r="H96" s="1"/>
      <c r="I96" s="1"/>
      <c r="J96" s="1"/>
      <c r="K96" s="1"/>
      <c r="L96" s="1"/>
      <c r="M96" s="1"/>
      <c r="N96" s="1"/>
    </row>
    <row r="97" spans="1:14" ht="12.75" customHeight="1" x14ac:dyDescent="0.15">
      <c r="A97" s="1"/>
      <c r="B97" s="1"/>
      <c r="C97" s="1"/>
      <c r="D97" s="1"/>
      <c r="E97" s="1"/>
      <c r="F97" s="1"/>
      <c r="G97" s="1"/>
      <c r="H97" s="1"/>
      <c r="I97" s="1"/>
      <c r="J97" s="1"/>
      <c r="K97" s="1"/>
      <c r="L97" s="1"/>
      <c r="M97" s="1"/>
      <c r="N97" s="1"/>
    </row>
    <row r="98" spans="1:14" ht="12.75" customHeight="1" x14ac:dyDescent="0.15">
      <c r="A98" s="1"/>
      <c r="B98" s="1"/>
      <c r="C98" s="1"/>
      <c r="D98" s="1"/>
      <c r="E98" s="1"/>
      <c r="F98" s="1"/>
      <c r="G98" s="1"/>
      <c r="H98" s="1"/>
      <c r="I98" s="1"/>
      <c r="J98" s="1"/>
      <c r="K98" s="1"/>
      <c r="L98" s="1"/>
      <c r="M98" s="1"/>
      <c r="N98" s="1"/>
    </row>
    <row r="99" spans="1:14" ht="12.75" customHeight="1" x14ac:dyDescent="0.15">
      <c r="A99" s="1"/>
      <c r="B99" s="1"/>
      <c r="C99" s="1"/>
      <c r="D99" s="1"/>
      <c r="E99" s="1"/>
      <c r="F99" s="1"/>
      <c r="G99" s="1"/>
      <c r="H99" s="1"/>
      <c r="I99" s="1"/>
      <c r="J99" s="1"/>
      <c r="K99" s="1"/>
      <c r="L99" s="1"/>
      <c r="M99" s="1"/>
      <c r="N99" s="1"/>
    </row>
    <row r="100" spans="1:14" ht="12.75" customHeight="1" x14ac:dyDescent="0.15">
      <c r="A100" s="1"/>
      <c r="B100" s="1"/>
      <c r="C100" s="1"/>
      <c r="D100" s="1"/>
      <c r="E100" s="1"/>
      <c r="F100" s="1"/>
      <c r="G100" s="1"/>
      <c r="H100" s="1"/>
      <c r="I100" s="1"/>
      <c r="J100" s="1"/>
      <c r="K100" s="1"/>
      <c r="L100" s="1"/>
      <c r="M100" s="1"/>
      <c r="N100" s="1"/>
    </row>
    <row r="101" spans="1:14" ht="12.75" customHeight="1" x14ac:dyDescent="0.15">
      <c r="A101" s="1"/>
      <c r="B101" s="1"/>
      <c r="C101" s="1"/>
      <c r="D101" s="1"/>
      <c r="E101" s="1"/>
      <c r="F101" s="1"/>
      <c r="G101" s="1"/>
      <c r="H101" s="1"/>
      <c r="I101" s="1"/>
      <c r="J101" s="1"/>
      <c r="K101" s="1"/>
      <c r="L101" s="1"/>
      <c r="M101" s="1"/>
      <c r="N101" s="1"/>
    </row>
    <row r="102" spans="1:14" ht="12.75" customHeight="1" x14ac:dyDescent="0.15">
      <c r="A102" s="1"/>
      <c r="B102" s="1"/>
      <c r="C102" s="1"/>
      <c r="D102" s="1"/>
      <c r="E102" s="1"/>
      <c r="F102" s="1"/>
      <c r="G102" s="1"/>
      <c r="H102" s="1"/>
      <c r="I102" s="1"/>
      <c r="J102" s="1"/>
      <c r="K102" s="1"/>
      <c r="L102" s="1"/>
      <c r="M102" s="1"/>
      <c r="N102" s="1"/>
    </row>
    <row r="103" spans="1:14" ht="12.75" customHeight="1" x14ac:dyDescent="0.15">
      <c r="A103" s="1"/>
      <c r="B103" s="1"/>
      <c r="C103" s="1"/>
      <c r="D103" s="1"/>
      <c r="E103" s="1"/>
      <c r="F103" s="1"/>
      <c r="G103" s="1"/>
      <c r="H103" s="1"/>
      <c r="I103" s="1"/>
      <c r="J103" s="1"/>
      <c r="K103" s="1"/>
      <c r="L103" s="1"/>
      <c r="M103" s="1"/>
      <c r="N103" s="1"/>
    </row>
    <row r="104" spans="1:14" ht="12.75" customHeight="1" x14ac:dyDescent="0.15">
      <c r="A104" s="1"/>
      <c r="B104" s="1"/>
      <c r="C104" s="1"/>
      <c r="D104" s="1"/>
      <c r="E104" s="1"/>
      <c r="F104" s="1"/>
      <c r="G104" s="1"/>
      <c r="H104" s="1"/>
      <c r="I104" s="1"/>
      <c r="J104" s="1"/>
      <c r="K104" s="1"/>
      <c r="L104" s="1"/>
      <c r="M104" s="1"/>
      <c r="N104" s="1"/>
    </row>
    <row r="105" spans="1:14" ht="12.75" customHeight="1" x14ac:dyDescent="0.15">
      <c r="A105" s="1"/>
      <c r="B105" s="1"/>
      <c r="C105" s="1"/>
      <c r="D105" s="1"/>
      <c r="E105" s="1"/>
      <c r="F105" s="1"/>
      <c r="G105" s="1"/>
      <c r="H105" s="1"/>
      <c r="I105" s="1"/>
      <c r="J105" s="1"/>
      <c r="K105" s="1"/>
      <c r="L105" s="1"/>
      <c r="M105" s="1"/>
      <c r="N105" s="1"/>
    </row>
    <row r="106" spans="1:14" ht="12.75" customHeight="1" x14ac:dyDescent="0.15">
      <c r="A106" s="1"/>
      <c r="B106" s="1"/>
      <c r="C106" s="1"/>
      <c r="D106" s="1"/>
      <c r="E106" s="1"/>
      <c r="F106" s="1"/>
      <c r="G106" s="1"/>
      <c r="H106" s="1"/>
      <c r="I106" s="1"/>
      <c r="J106" s="1"/>
      <c r="K106" s="1"/>
      <c r="L106" s="1"/>
      <c r="M106" s="1"/>
      <c r="N106" s="1"/>
    </row>
    <row r="107" spans="1:14" ht="12.75" customHeight="1" x14ac:dyDescent="0.15">
      <c r="A107" s="1"/>
      <c r="B107" s="1"/>
      <c r="C107" s="1"/>
      <c r="D107" s="1"/>
      <c r="E107" s="1"/>
      <c r="F107" s="1"/>
      <c r="G107" s="1"/>
      <c r="H107" s="1"/>
      <c r="I107" s="1"/>
      <c r="J107" s="1"/>
      <c r="K107" s="1"/>
      <c r="L107" s="1"/>
      <c r="M107" s="1"/>
      <c r="N107" s="1"/>
    </row>
    <row r="108" spans="1:14" ht="12.75" customHeight="1" x14ac:dyDescent="0.15">
      <c r="A108" s="1"/>
      <c r="B108" s="1"/>
      <c r="C108" s="1"/>
      <c r="D108" s="1"/>
      <c r="E108" s="1"/>
      <c r="F108" s="1"/>
      <c r="G108" s="1"/>
      <c r="H108" s="1"/>
      <c r="I108" s="1"/>
      <c r="J108" s="1"/>
      <c r="K108" s="1"/>
      <c r="L108" s="1"/>
      <c r="M108" s="1"/>
      <c r="N108" s="1"/>
    </row>
    <row r="109" spans="1:14" ht="12.75" customHeight="1" x14ac:dyDescent="0.15">
      <c r="A109" s="1"/>
      <c r="B109" s="1"/>
      <c r="C109" s="1"/>
      <c r="D109" s="1"/>
      <c r="E109" s="1"/>
      <c r="F109" s="1"/>
      <c r="G109" s="1"/>
      <c r="H109" s="1"/>
      <c r="I109" s="1"/>
      <c r="J109" s="1"/>
      <c r="K109" s="1"/>
      <c r="L109" s="1"/>
      <c r="M109" s="1"/>
      <c r="N109" s="1"/>
    </row>
    <row r="110" spans="1:14" ht="12.75" customHeight="1" x14ac:dyDescent="0.15">
      <c r="A110" s="1"/>
      <c r="B110" s="1"/>
      <c r="C110" s="1"/>
      <c r="D110" s="1"/>
      <c r="E110" s="1"/>
      <c r="F110" s="1"/>
      <c r="G110" s="1"/>
      <c r="H110" s="1"/>
      <c r="I110" s="1"/>
      <c r="J110" s="1"/>
      <c r="K110" s="1"/>
      <c r="L110" s="1"/>
      <c r="M110" s="1"/>
      <c r="N110" s="1"/>
    </row>
    <row r="111" spans="1:14" ht="12.75" customHeight="1" x14ac:dyDescent="0.15">
      <c r="A111" s="1"/>
      <c r="B111" s="1"/>
      <c r="C111" s="1"/>
      <c r="D111" s="1"/>
      <c r="E111" s="1"/>
      <c r="F111" s="1"/>
      <c r="G111" s="1"/>
      <c r="H111" s="1"/>
      <c r="I111" s="1"/>
      <c r="J111" s="1"/>
      <c r="K111" s="1"/>
      <c r="L111" s="1"/>
      <c r="M111" s="1"/>
      <c r="N111" s="1"/>
    </row>
    <row r="112" spans="1:14" ht="12.75" customHeight="1" x14ac:dyDescent="0.15">
      <c r="A112" s="1"/>
      <c r="B112" s="1"/>
      <c r="C112" s="1"/>
      <c r="D112" s="1"/>
      <c r="E112" s="1"/>
      <c r="F112" s="1"/>
      <c r="G112" s="1"/>
      <c r="H112" s="1"/>
      <c r="I112" s="1"/>
      <c r="J112" s="1"/>
      <c r="K112" s="1"/>
      <c r="L112" s="1"/>
      <c r="M112" s="1"/>
      <c r="N112" s="1"/>
    </row>
    <row r="113" spans="1:14" ht="12.75" customHeight="1" x14ac:dyDescent="0.15">
      <c r="A113" s="1"/>
      <c r="B113" s="1"/>
      <c r="C113" s="1"/>
      <c r="D113" s="1"/>
      <c r="E113" s="1"/>
      <c r="F113" s="1"/>
      <c r="G113" s="1"/>
      <c r="H113" s="1"/>
      <c r="I113" s="1"/>
      <c r="J113" s="1"/>
      <c r="K113" s="1"/>
      <c r="L113" s="1"/>
      <c r="M113" s="1"/>
      <c r="N113" s="1"/>
    </row>
  </sheetData>
  <customSheetViews>
    <customSheetView guid="{9846C184-355C-EA4B-8C35-9561D1AEE31C}" hiddenColumns="1">
      <selection activeCell="J19" sqref="I15:J19"/>
      <pageMargins left="0.75" right="0.75" top="1" bottom="1" header="0.5" footer="0.5"/>
      <pageSetup paperSize="9" scale="10" firstPageNumber="0" fitToWidth="0" fitToHeight="0" orientation="portrait" horizontalDpi="300" verticalDpi="300" r:id="rId1"/>
      <headerFooter alignWithMargins="0"/>
    </customSheetView>
  </customSheetViews>
  <mergeCells count="20">
    <mergeCell ref="T11:Y11"/>
    <mergeCell ref="T29:Y29"/>
    <mergeCell ref="D30:F30"/>
    <mergeCell ref="L11:R11"/>
    <mergeCell ref="A11:J11"/>
    <mergeCell ref="A29:J29"/>
    <mergeCell ref="L29:R29"/>
    <mergeCell ref="D12:F12"/>
    <mergeCell ref="A1:J1"/>
    <mergeCell ref="A9:B9"/>
    <mergeCell ref="A7:B7"/>
    <mergeCell ref="C7:F7"/>
    <mergeCell ref="A8:B8"/>
    <mergeCell ref="C8:F8"/>
    <mergeCell ref="A5:B5"/>
    <mergeCell ref="C5:F5"/>
    <mergeCell ref="A6:B6"/>
    <mergeCell ref="C6:F6"/>
    <mergeCell ref="A3:K3"/>
    <mergeCell ref="C9:I9"/>
  </mergeCells>
  <phoneticPr fontId="0" type="noConversion"/>
  <conditionalFormatting sqref="D14:F16">
    <cfRule type="dataBar" priority="85">
      <dataBar>
        <cfvo type="num" val="0"/>
        <cfvo type="num" val="1"/>
        <color rgb="FF3290C4"/>
      </dataBar>
      <extLst>
        <ext xmlns:x14="http://schemas.microsoft.com/office/spreadsheetml/2009/9/main" uri="{B025F937-C7B1-47D3-B67F-A62EFF666E3E}">
          <x14:id>{79CE7F1A-C8E1-41C8-A0A4-F72252D5AA2B}</x14:id>
        </ext>
      </extLst>
    </cfRule>
  </conditionalFormatting>
  <conditionalFormatting sqref="D17:F19">
    <cfRule type="dataBar" priority="67">
      <dataBar>
        <cfvo type="num" val="0"/>
        <cfvo type="num" val="1"/>
        <color rgb="FFB75727"/>
      </dataBar>
      <extLst>
        <ext xmlns:x14="http://schemas.microsoft.com/office/spreadsheetml/2009/9/main" uri="{B025F937-C7B1-47D3-B67F-A62EFF666E3E}">
          <x14:id>{419B2FB9-07AD-4D2D-B5F0-A6E44F5AEAB5}</x14:id>
        </ext>
      </extLst>
    </cfRule>
  </conditionalFormatting>
  <conditionalFormatting sqref="D20:F22">
    <cfRule type="dataBar" priority="14">
      <dataBar>
        <cfvo type="num" val="0"/>
        <cfvo type="num" val="1"/>
        <color rgb="FF37793E"/>
      </dataBar>
      <extLst>
        <ext xmlns:x14="http://schemas.microsoft.com/office/spreadsheetml/2009/9/main" uri="{B025F937-C7B1-47D3-B67F-A62EFF666E3E}">
          <x14:id>{20C4EB4D-A5AD-5B40-9489-D8791BDABC8F}</x14:id>
        </ext>
      </extLst>
    </cfRule>
  </conditionalFormatting>
  <conditionalFormatting sqref="D23:F25">
    <cfRule type="dataBar" priority="13">
      <dataBar>
        <cfvo type="num" val="0"/>
        <cfvo type="num" val="1"/>
        <color rgb="FF791F17"/>
      </dataBar>
      <extLst>
        <ext xmlns:x14="http://schemas.microsoft.com/office/spreadsheetml/2009/9/main" uri="{B025F937-C7B1-47D3-B67F-A62EFF666E3E}">
          <x14:id>{8322E5C4-46BB-BF4D-9B20-595101F87A3E}</x14:id>
        </ext>
      </extLst>
    </cfRule>
  </conditionalFormatting>
  <conditionalFormatting sqref="J14">
    <cfRule type="dataBar" priority="12">
      <dataBar>
        <cfvo type="num" val="0"/>
        <cfvo type="num" val="3"/>
        <color rgb="FF3290C4"/>
      </dataBar>
      <extLst>
        <ext xmlns:x14="http://schemas.microsoft.com/office/spreadsheetml/2009/9/main" uri="{B025F937-C7B1-47D3-B67F-A62EFF666E3E}">
          <x14:id>{CE1A1EA3-9DDD-9A41-A8BF-B6CBFDEDF38D}</x14:id>
        </ext>
      </extLst>
    </cfRule>
  </conditionalFormatting>
  <conditionalFormatting sqref="J15">
    <cfRule type="dataBar" priority="11">
      <dataBar>
        <cfvo type="num" val="0"/>
        <cfvo type="num" val="3"/>
        <color rgb="FFB75727"/>
      </dataBar>
      <extLst>
        <ext xmlns:x14="http://schemas.microsoft.com/office/spreadsheetml/2009/9/main" uri="{B025F937-C7B1-47D3-B67F-A62EFF666E3E}">
          <x14:id>{6A17C54A-5208-1544-967C-21EA558BB5A2}</x14:id>
        </ext>
      </extLst>
    </cfRule>
  </conditionalFormatting>
  <conditionalFormatting sqref="J16">
    <cfRule type="dataBar" priority="10">
      <dataBar>
        <cfvo type="num" val="0"/>
        <cfvo type="num" val="3"/>
        <color rgb="FF37793E"/>
      </dataBar>
      <extLst>
        <ext xmlns:x14="http://schemas.microsoft.com/office/spreadsheetml/2009/9/main" uri="{B025F937-C7B1-47D3-B67F-A62EFF666E3E}">
          <x14:id>{C8FF7E97-48C1-ED40-96CA-0E0620DAF410}</x14:id>
        </ext>
      </extLst>
    </cfRule>
  </conditionalFormatting>
  <conditionalFormatting sqref="J17">
    <cfRule type="dataBar" priority="9">
      <dataBar>
        <cfvo type="num" val="0"/>
        <cfvo type="num" val="3"/>
        <color rgb="FF791F17"/>
      </dataBar>
      <extLst>
        <ext xmlns:x14="http://schemas.microsoft.com/office/spreadsheetml/2009/9/main" uri="{B025F937-C7B1-47D3-B67F-A62EFF666E3E}">
          <x14:id>{C16D4B20-5426-CD42-9383-E916F6FBDC0F}</x14:id>
        </ext>
      </extLst>
    </cfRule>
  </conditionalFormatting>
  <conditionalFormatting sqref="J35">
    <cfRule type="dataBar" priority="1">
      <dataBar>
        <cfvo type="num" val="0"/>
        <cfvo type="num" val="3"/>
        <color rgb="FF791F17"/>
      </dataBar>
      <extLst>
        <ext xmlns:x14="http://schemas.microsoft.com/office/spreadsheetml/2009/9/main" uri="{B025F937-C7B1-47D3-B67F-A62EFF666E3E}">
          <x14:id>{49C7EFC2-897D-AD47-928F-9B887F9C0BE0}</x14:id>
        </ext>
      </extLst>
    </cfRule>
  </conditionalFormatting>
  <conditionalFormatting sqref="D32:F34">
    <cfRule type="dataBar" priority="8">
      <dataBar>
        <cfvo type="num" val="0"/>
        <cfvo type="num" val="1"/>
        <color rgb="FF3290C4"/>
      </dataBar>
      <extLst>
        <ext xmlns:x14="http://schemas.microsoft.com/office/spreadsheetml/2009/9/main" uri="{B025F937-C7B1-47D3-B67F-A62EFF666E3E}">
          <x14:id>{F2C16A2C-9B62-4E46-B25A-C3615DCF44FC}</x14:id>
        </ext>
      </extLst>
    </cfRule>
  </conditionalFormatting>
  <conditionalFormatting sqref="D35:F37">
    <cfRule type="dataBar" priority="7">
      <dataBar>
        <cfvo type="num" val="0"/>
        <cfvo type="num" val="1"/>
        <color rgb="FFB75727"/>
      </dataBar>
      <extLst>
        <ext xmlns:x14="http://schemas.microsoft.com/office/spreadsheetml/2009/9/main" uri="{B025F937-C7B1-47D3-B67F-A62EFF666E3E}">
          <x14:id>{DA673788-C110-114C-BC14-95FCD754D0F9}</x14:id>
        </ext>
      </extLst>
    </cfRule>
  </conditionalFormatting>
  <conditionalFormatting sqref="D38:F40">
    <cfRule type="dataBar" priority="6">
      <dataBar>
        <cfvo type="num" val="0"/>
        <cfvo type="num" val="1"/>
        <color rgb="FF37793E"/>
      </dataBar>
      <extLst>
        <ext xmlns:x14="http://schemas.microsoft.com/office/spreadsheetml/2009/9/main" uri="{B025F937-C7B1-47D3-B67F-A62EFF666E3E}">
          <x14:id>{7B06A882-7F4C-814B-B242-2037C4887413}</x14:id>
        </ext>
      </extLst>
    </cfRule>
  </conditionalFormatting>
  <conditionalFormatting sqref="D41:F43">
    <cfRule type="dataBar" priority="5">
      <dataBar>
        <cfvo type="num" val="0"/>
        <cfvo type="num" val="1"/>
        <color rgb="FF791F17"/>
      </dataBar>
      <extLst>
        <ext xmlns:x14="http://schemas.microsoft.com/office/spreadsheetml/2009/9/main" uri="{B025F937-C7B1-47D3-B67F-A62EFF666E3E}">
          <x14:id>{82438A6F-6EF3-9C4E-A464-FAC924B84722}</x14:id>
        </ext>
      </extLst>
    </cfRule>
  </conditionalFormatting>
  <conditionalFormatting sqref="J32">
    <cfRule type="dataBar" priority="4">
      <dataBar>
        <cfvo type="num" val="0"/>
        <cfvo type="num" val="3"/>
        <color rgb="FF3290C4"/>
      </dataBar>
      <extLst>
        <ext xmlns:x14="http://schemas.microsoft.com/office/spreadsheetml/2009/9/main" uri="{B025F937-C7B1-47D3-B67F-A62EFF666E3E}">
          <x14:id>{BE0ADACB-7C07-E946-A03C-353C0840FCB2}</x14:id>
        </ext>
      </extLst>
    </cfRule>
  </conditionalFormatting>
  <conditionalFormatting sqref="J33">
    <cfRule type="dataBar" priority="3">
      <dataBar>
        <cfvo type="num" val="0"/>
        <cfvo type="num" val="3"/>
        <color rgb="FFB75727"/>
      </dataBar>
      <extLst>
        <ext xmlns:x14="http://schemas.microsoft.com/office/spreadsheetml/2009/9/main" uri="{B025F937-C7B1-47D3-B67F-A62EFF666E3E}">
          <x14:id>{FF526879-68DB-8547-A969-530B664BD833}</x14:id>
        </ext>
      </extLst>
    </cfRule>
  </conditionalFormatting>
  <conditionalFormatting sqref="J34">
    <cfRule type="dataBar" priority="2">
      <dataBar>
        <cfvo type="num" val="0"/>
        <cfvo type="num" val="3"/>
        <color rgb="FF37793E"/>
      </dataBar>
      <extLst>
        <ext xmlns:x14="http://schemas.microsoft.com/office/spreadsheetml/2009/9/main" uri="{B025F937-C7B1-47D3-B67F-A62EFF666E3E}">
          <x14:id>{146CD89A-4B22-DF45-8F72-F26FB226DE6C}</x14:id>
        </ext>
      </extLst>
    </cfRule>
  </conditionalFormatting>
  <pageMargins left="0.75" right="0.75" top="1" bottom="1" header="0.5" footer="0.5"/>
  <pageSetup paperSize="9" scale="10" firstPageNumber="0" fitToWidth="0" fitToHeight="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dataBar" id="{79CE7F1A-C8E1-41C8-A0A4-F72252D5AA2B}">
            <x14:dataBar minLength="0" maxLength="100" axisPosition="none">
              <x14:cfvo type="num">
                <xm:f>0</xm:f>
              </x14:cfvo>
              <x14:cfvo type="num">
                <xm:f>1</xm:f>
              </x14:cfvo>
              <x14:negativeFillColor theme="0"/>
            </x14:dataBar>
          </x14:cfRule>
          <xm:sqref>D14:F16</xm:sqref>
        </x14:conditionalFormatting>
        <x14:conditionalFormatting xmlns:xm="http://schemas.microsoft.com/office/excel/2006/main">
          <x14:cfRule type="dataBar" id="{419B2FB9-07AD-4D2D-B5F0-A6E44F5AEAB5}">
            <x14:dataBar minLength="0" maxLength="100" axisPosition="none">
              <x14:cfvo type="num">
                <xm:f>0</xm:f>
              </x14:cfvo>
              <x14:cfvo type="num">
                <xm:f>1</xm:f>
              </x14:cfvo>
              <x14:negativeFillColor theme="0"/>
            </x14:dataBar>
          </x14:cfRule>
          <xm:sqref>D17:F19</xm:sqref>
        </x14:conditionalFormatting>
        <x14:conditionalFormatting xmlns:xm="http://schemas.microsoft.com/office/excel/2006/main">
          <x14:cfRule type="dataBar" id="{20C4EB4D-A5AD-5B40-9489-D8791BDABC8F}">
            <x14:dataBar minLength="0" maxLength="100" axisPosition="none">
              <x14:cfvo type="num">
                <xm:f>0</xm:f>
              </x14:cfvo>
              <x14:cfvo type="num">
                <xm:f>1</xm:f>
              </x14:cfvo>
              <x14:negativeFillColor theme="0"/>
            </x14:dataBar>
          </x14:cfRule>
          <xm:sqref>D20:F22</xm:sqref>
        </x14:conditionalFormatting>
        <x14:conditionalFormatting xmlns:xm="http://schemas.microsoft.com/office/excel/2006/main">
          <x14:cfRule type="dataBar" id="{8322E5C4-46BB-BF4D-9B20-595101F87A3E}">
            <x14:dataBar minLength="0" maxLength="100" axisPosition="none">
              <x14:cfvo type="num">
                <xm:f>0</xm:f>
              </x14:cfvo>
              <x14:cfvo type="num">
                <xm:f>1</xm:f>
              </x14:cfvo>
              <x14:negativeFillColor theme="0"/>
            </x14:dataBar>
          </x14:cfRule>
          <xm:sqref>D23:F25</xm:sqref>
        </x14:conditionalFormatting>
        <x14:conditionalFormatting xmlns:xm="http://schemas.microsoft.com/office/excel/2006/main">
          <x14:cfRule type="dataBar" id="{CE1A1EA3-9DDD-9A41-A8BF-B6CBFDEDF38D}">
            <x14:dataBar minLength="0" maxLength="100" axisPosition="none">
              <x14:cfvo type="num">
                <xm:f>0</xm:f>
              </x14:cfvo>
              <x14:cfvo type="num">
                <xm:f>3</xm:f>
              </x14:cfvo>
              <x14:negativeFillColor theme="0"/>
            </x14:dataBar>
          </x14:cfRule>
          <xm:sqref>J14</xm:sqref>
        </x14:conditionalFormatting>
        <x14:conditionalFormatting xmlns:xm="http://schemas.microsoft.com/office/excel/2006/main">
          <x14:cfRule type="dataBar" id="{6A17C54A-5208-1544-967C-21EA558BB5A2}">
            <x14:dataBar minLength="0" maxLength="100" axisPosition="none">
              <x14:cfvo type="num">
                <xm:f>0</xm:f>
              </x14:cfvo>
              <x14:cfvo type="num">
                <xm:f>3</xm:f>
              </x14:cfvo>
              <x14:negativeFillColor theme="0"/>
            </x14:dataBar>
          </x14:cfRule>
          <xm:sqref>J15</xm:sqref>
        </x14:conditionalFormatting>
        <x14:conditionalFormatting xmlns:xm="http://schemas.microsoft.com/office/excel/2006/main">
          <x14:cfRule type="dataBar" id="{C8FF7E97-48C1-ED40-96CA-0E0620DAF410}">
            <x14:dataBar minLength="0" maxLength="100" axisPosition="none">
              <x14:cfvo type="num">
                <xm:f>0</xm:f>
              </x14:cfvo>
              <x14:cfvo type="num">
                <xm:f>3</xm:f>
              </x14:cfvo>
              <x14:negativeFillColor theme="0"/>
            </x14:dataBar>
          </x14:cfRule>
          <xm:sqref>J16</xm:sqref>
        </x14:conditionalFormatting>
        <x14:conditionalFormatting xmlns:xm="http://schemas.microsoft.com/office/excel/2006/main">
          <x14:cfRule type="dataBar" id="{C16D4B20-5426-CD42-9383-E916F6FBDC0F}">
            <x14:dataBar minLength="0" maxLength="100" axisPosition="none">
              <x14:cfvo type="num">
                <xm:f>0</xm:f>
              </x14:cfvo>
              <x14:cfvo type="num">
                <xm:f>3</xm:f>
              </x14:cfvo>
              <x14:negativeFillColor theme="0"/>
            </x14:dataBar>
          </x14:cfRule>
          <xm:sqref>J17</xm:sqref>
        </x14:conditionalFormatting>
        <x14:conditionalFormatting xmlns:xm="http://schemas.microsoft.com/office/excel/2006/main">
          <x14:cfRule type="dataBar" id="{49C7EFC2-897D-AD47-928F-9B887F9C0BE0}">
            <x14:dataBar minLength="0" maxLength="100" axisPosition="none">
              <x14:cfvo type="num">
                <xm:f>0</xm:f>
              </x14:cfvo>
              <x14:cfvo type="num">
                <xm:f>3</xm:f>
              </x14:cfvo>
              <x14:negativeFillColor theme="0"/>
            </x14:dataBar>
          </x14:cfRule>
          <xm:sqref>J35</xm:sqref>
        </x14:conditionalFormatting>
        <x14:conditionalFormatting xmlns:xm="http://schemas.microsoft.com/office/excel/2006/main">
          <x14:cfRule type="dataBar" id="{F2C16A2C-9B62-4E46-B25A-C3615DCF44FC}">
            <x14:dataBar minLength="0" maxLength="100" axisPosition="none">
              <x14:cfvo type="num">
                <xm:f>0</xm:f>
              </x14:cfvo>
              <x14:cfvo type="num">
                <xm:f>1</xm:f>
              </x14:cfvo>
              <x14:negativeFillColor theme="0"/>
            </x14:dataBar>
          </x14:cfRule>
          <xm:sqref>D32:F34</xm:sqref>
        </x14:conditionalFormatting>
        <x14:conditionalFormatting xmlns:xm="http://schemas.microsoft.com/office/excel/2006/main">
          <x14:cfRule type="dataBar" id="{DA673788-C110-114C-BC14-95FCD754D0F9}">
            <x14:dataBar minLength="0" maxLength="100" axisPosition="none">
              <x14:cfvo type="num">
                <xm:f>0</xm:f>
              </x14:cfvo>
              <x14:cfvo type="num">
                <xm:f>1</xm:f>
              </x14:cfvo>
              <x14:negativeFillColor theme="0"/>
            </x14:dataBar>
          </x14:cfRule>
          <xm:sqref>D35:F37</xm:sqref>
        </x14:conditionalFormatting>
        <x14:conditionalFormatting xmlns:xm="http://schemas.microsoft.com/office/excel/2006/main">
          <x14:cfRule type="dataBar" id="{7B06A882-7F4C-814B-B242-2037C4887413}">
            <x14:dataBar minLength="0" maxLength="100" axisPosition="none">
              <x14:cfvo type="num">
                <xm:f>0</xm:f>
              </x14:cfvo>
              <x14:cfvo type="num">
                <xm:f>1</xm:f>
              </x14:cfvo>
              <x14:negativeFillColor theme="0"/>
            </x14:dataBar>
          </x14:cfRule>
          <xm:sqref>D38:F40</xm:sqref>
        </x14:conditionalFormatting>
        <x14:conditionalFormatting xmlns:xm="http://schemas.microsoft.com/office/excel/2006/main">
          <x14:cfRule type="dataBar" id="{82438A6F-6EF3-9C4E-A464-FAC924B84722}">
            <x14:dataBar minLength="0" maxLength="100" axisPosition="none">
              <x14:cfvo type="num">
                <xm:f>0</xm:f>
              </x14:cfvo>
              <x14:cfvo type="num">
                <xm:f>1</xm:f>
              </x14:cfvo>
              <x14:negativeFillColor theme="0"/>
            </x14:dataBar>
          </x14:cfRule>
          <xm:sqref>D41:F43</xm:sqref>
        </x14:conditionalFormatting>
        <x14:conditionalFormatting xmlns:xm="http://schemas.microsoft.com/office/excel/2006/main">
          <x14:cfRule type="dataBar" id="{BE0ADACB-7C07-E946-A03C-353C0840FCB2}">
            <x14:dataBar minLength="0" maxLength="100" axisPosition="none">
              <x14:cfvo type="num">
                <xm:f>0</xm:f>
              </x14:cfvo>
              <x14:cfvo type="num">
                <xm:f>3</xm:f>
              </x14:cfvo>
              <x14:negativeFillColor theme="0"/>
            </x14:dataBar>
          </x14:cfRule>
          <xm:sqref>J32</xm:sqref>
        </x14:conditionalFormatting>
        <x14:conditionalFormatting xmlns:xm="http://schemas.microsoft.com/office/excel/2006/main">
          <x14:cfRule type="dataBar" id="{FF526879-68DB-8547-A969-530B664BD833}">
            <x14:dataBar minLength="0" maxLength="100" axisPosition="none">
              <x14:cfvo type="num">
                <xm:f>0</xm:f>
              </x14:cfvo>
              <x14:cfvo type="num">
                <xm:f>3</xm:f>
              </x14:cfvo>
              <x14:negativeFillColor theme="0"/>
            </x14:dataBar>
          </x14:cfRule>
          <xm:sqref>J33</xm:sqref>
        </x14:conditionalFormatting>
        <x14:conditionalFormatting xmlns:xm="http://schemas.microsoft.com/office/excel/2006/main">
          <x14:cfRule type="dataBar" id="{146CD89A-4B22-DF45-8F72-F26FB226DE6C}">
            <x14:dataBar minLength="0" maxLength="100" axisPosition="none">
              <x14:cfvo type="num">
                <xm:f>0</xm:f>
              </x14:cfvo>
              <x14:cfvo type="num">
                <xm:f>3</xm:f>
              </x14:cfvo>
              <x14:negativeFillColor theme="0"/>
            </x14:dataBar>
          </x14:cfRule>
          <xm:sqref>J34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4"/>
  <sheetViews>
    <sheetView topLeftCell="B56" workbookViewId="0">
      <pane xSplit="3" topLeftCell="M1" activePane="topRight" state="frozen"/>
      <selection activeCell="B2" sqref="B2"/>
      <selection pane="topRight" activeCell="W109" sqref="W109"/>
    </sheetView>
  </sheetViews>
  <sheetFormatPr baseColWidth="10" defaultColWidth="8.83203125" defaultRowHeight="14" x14ac:dyDescent="0.15"/>
  <cols>
    <col min="1" max="1" width="0" style="27" hidden="1" customWidth="1"/>
    <col min="2" max="2" width="9" bestFit="1" customWidth="1"/>
    <col min="3" max="3" width="12" bestFit="1" customWidth="1"/>
    <col min="4" max="4" width="78.6640625" customWidth="1"/>
    <col min="5" max="5" width="33.6640625" style="32" customWidth="1"/>
    <col min="6" max="6" width="4.83203125" style="27" hidden="1" customWidth="1"/>
    <col min="7" max="7" width="8.6640625" style="27" hidden="1" customWidth="1"/>
    <col min="8" max="8" width="8.6640625" style="134" hidden="1" customWidth="1"/>
    <col min="9" max="9" width="15" style="12" bestFit="1" customWidth="1"/>
    <col min="10" max="10" width="26.83203125" customWidth="1"/>
    <col min="11" max="11" width="8.6640625" style="27" hidden="1" customWidth="1"/>
    <col min="12" max="12" width="8.6640625" style="134" hidden="1" customWidth="1"/>
    <col min="13" max="13" width="12.1640625" customWidth="1"/>
    <col min="14" max="14" width="27" customWidth="1"/>
    <col min="15" max="15" width="8.6640625" style="27" hidden="1" customWidth="1"/>
    <col min="16" max="16" width="8.6640625" style="134" hidden="1" customWidth="1"/>
    <col min="17" max="17" width="12.1640625" customWidth="1"/>
    <col min="18" max="18" width="26.6640625" customWidth="1"/>
    <col min="19" max="19" width="8.6640625" style="27" hidden="1" customWidth="1"/>
    <col min="20" max="20" width="8.6640625" style="134" hidden="1" customWidth="1"/>
    <col min="21" max="21" width="12.1640625" customWidth="1"/>
    <col min="22" max="22" width="27.1640625" customWidth="1"/>
    <col min="23" max="23" width="8.6640625" style="27" hidden="1" customWidth="1"/>
    <col min="24" max="24" width="8.6640625" style="134" hidden="1" customWidth="1"/>
    <col min="25" max="25" width="12.1640625" customWidth="1"/>
  </cols>
  <sheetData>
    <row r="1" spans="1:25" ht="17" customHeight="1" x14ac:dyDescent="0.2">
      <c r="A1"/>
      <c r="B1" s="321" t="str">
        <f>CONCATENATE("SAMM Assessment Interview: ",D13," For ",D12)</f>
        <v>SAMM Assessment Interview: 0 For 0</v>
      </c>
      <c r="C1" s="321"/>
      <c r="D1" s="321"/>
      <c r="E1" s="321"/>
      <c r="F1" s="321"/>
      <c r="G1" s="321"/>
      <c r="H1" s="321"/>
      <c r="I1" s="10"/>
      <c r="J1" s="139"/>
      <c r="K1" s="139"/>
      <c r="L1" s="139"/>
      <c r="M1" s="139"/>
      <c r="N1" s="139"/>
      <c r="O1" s="139"/>
      <c r="P1" s="139"/>
      <c r="Q1" s="139"/>
      <c r="R1" s="139"/>
      <c r="S1" s="139"/>
      <c r="T1" s="139"/>
      <c r="U1" s="139"/>
      <c r="V1" s="139"/>
      <c r="W1" s="139"/>
      <c r="X1" s="139"/>
      <c r="Y1" s="139"/>
    </row>
    <row r="2" spans="1:25" ht="12.75" customHeight="1" thickBot="1" x14ac:dyDescent="0.2">
      <c r="A2"/>
      <c r="B2" s="139"/>
      <c r="C2" s="139"/>
      <c r="D2" s="139"/>
      <c r="E2" s="28"/>
      <c r="F2" s="23"/>
      <c r="G2" s="23"/>
      <c r="H2" s="119"/>
      <c r="I2" s="10"/>
      <c r="J2" s="139"/>
      <c r="K2" s="23"/>
      <c r="L2" s="119"/>
      <c r="M2" s="139"/>
      <c r="N2" s="139"/>
      <c r="O2" s="23"/>
      <c r="P2" s="119"/>
      <c r="Q2" s="139"/>
      <c r="R2" s="139"/>
      <c r="S2" s="23"/>
      <c r="T2" s="119"/>
      <c r="U2" s="139"/>
      <c r="V2" s="139"/>
      <c r="W2" s="23"/>
      <c r="X2" s="119"/>
      <c r="Y2" s="139"/>
    </row>
    <row r="3" spans="1:25" ht="12.75" customHeight="1" x14ac:dyDescent="0.15">
      <c r="A3"/>
      <c r="B3" s="322" t="s">
        <v>50</v>
      </c>
      <c r="C3" s="323"/>
      <c r="D3" s="324"/>
      <c r="E3"/>
      <c r="F3"/>
      <c r="G3"/>
      <c r="H3"/>
      <c r="I3" s="10"/>
      <c r="J3" s="139"/>
      <c r="K3"/>
      <c r="L3"/>
      <c r="M3" s="139"/>
      <c r="N3" s="139"/>
      <c r="O3"/>
      <c r="P3"/>
      <c r="Q3" s="139"/>
      <c r="R3" s="139"/>
      <c r="S3"/>
      <c r="T3"/>
      <c r="U3" s="139"/>
      <c r="V3" s="139"/>
      <c r="W3"/>
      <c r="X3"/>
      <c r="Y3" s="139"/>
    </row>
    <row r="4" spans="1:25" ht="12.75" customHeight="1" x14ac:dyDescent="0.15">
      <c r="A4"/>
      <c r="B4" s="369" t="s">
        <v>467</v>
      </c>
      <c r="C4" s="370"/>
      <c r="D4" s="371"/>
      <c r="E4"/>
      <c r="F4"/>
      <c r="G4"/>
      <c r="H4"/>
      <c r="I4" s="10"/>
      <c r="J4" s="139"/>
      <c r="K4"/>
      <c r="L4"/>
      <c r="M4" s="139"/>
      <c r="N4" s="139"/>
      <c r="O4"/>
      <c r="P4"/>
      <c r="Q4" s="139"/>
      <c r="R4" s="139"/>
      <c r="S4"/>
      <c r="T4"/>
      <c r="U4" s="139"/>
      <c r="V4" s="139"/>
      <c r="W4"/>
      <c r="X4"/>
      <c r="Y4" s="139"/>
    </row>
    <row r="5" spans="1:25" ht="12.75" customHeight="1" x14ac:dyDescent="0.15">
      <c r="A5"/>
      <c r="B5" s="372" t="s">
        <v>473</v>
      </c>
      <c r="C5" s="373"/>
      <c r="D5" s="374"/>
      <c r="E5"/>
      <c r="F5"/>
      <c r="G5"/>
      <c r="H5"/>
      <c r="I5" s="10"/>
      <c r="J5" s="139"/>
      <c r="K5"/>
      <c r="L5"/>
      <c r="M5" s="139"/>
      <c r="N5" s="139"/>
      <c r="O5"/>
      <c r="P5"/>
      <c r="Q5" s="139"/>
      <c r="R5" s="139"/>
      <c r="S5"/>
      <c r="T5"/>
      <c r="U5" s="139"/>
      <c r="V5" s="139"/>
      <c r="W5"/>
      <c r="X5"/>
      <c r="Y5" s="139"/>
    </row>
    <row r="6" spans="1:25" ht="12.75" customHeight="1" x14ac:dyDescent="0.15">
      <c r="A6"/>
      <c r="B6" s="372" t="s">
        <v>470</v>
      </c>
      <c r="C6" s="373"/>
      <c r="D6" s="374"/>
      <c r="E6"/>
      <c r="F6"/>
      <c r="G6"/>
      <c r="H6"/>
      <c r="I6" s="10"/>
      <c r="J6" s="139"/>
      <c r="K6"/>
      <c r="L6"/>
      <c r="M6" s="139"/>
      <c r="N6" s="139"/>
      <c r="O6"/>
      <c r="P6"/>
      <c r="Q6" s="139"/>
      <c r="R6" s="139"/>
      <c r="S6"/>
      <c r="T6"/>
      <c r="U6" s="139"/>
      <c r="V6" s="139"/>
      <c r="W6"/>
      <c r="X6"/>
      <c r="Y6" s="139"/>
    </row>
    <row r="7" spans="1:25" ht="12.75" customHeight="1" x14ac:dyDescent="0.15">
      <c r="A7"/>
      <c r="B7" s="372" t="s">
        <v>468</v>
      </c>
      <c r="C7" s="373"/>
      <c r="D7" s="374"/>
      <c r="E7"/>
      <c r="F7"/>
      <c r="G7"/>
      <c r="H7"/>
      <c r="I7" s="10"/>
      <c r="J7" s="139"/>
      <c r="K7"/>
      <c r="L7"/>
      <c r="M7" s="139"/>
      <c r="N7" s="139"/>
      <c r="O7"/>
      <c r="P7"/>
      <c r="Q7" s="139"/>
      <c r="R7" s="139"/>
      <c r="S7"/>
      <c r="T7"/>
      <c r="U7" s="139"/>
      <c r="V7" s="139"/>
      <c r="W7"/>
      <c r="X7"/>
      <c r="Y7" s="139"/>
    </row>
    <row r="8" spans="1:25" ht="12.75" customHeight="1" x14ac:dyDescent="0.15">
      <c r="A8"/>
      <c r="B8" s="372" t="s">
        <v>469</v>
      </c>
      <c r="C8" s="373"/>
      <c r="D8" s="374"/>
      <c r="E8"/>
      <c r="F8"/>
      <c r="G8"/>
      <c r="H8"/>
      <c r="I8" s="10"/>
      <c r="J8" s="139"/>
      <c r="K8"/>
      <c r="L8"/>
      <c r="M8" s="139"/>
      <c r="N8" s="139"/>
      <c r="O8"/>
      <c r="P8"/>
      <c r="Q8" s="139"/>
      <c r="R8" s="139"/>
      <c r="S8"/>
      <c r="T8"/>
      <c r="U8" s="139"/>
      <c r="V8" s="139"/>
      <c r="W8"/>
      <c r="X8"/>
      <c r="Y8" s="139"/>
    </row>
    <row r="9" spans="1:25" ht="12.75" customHeight="1" x14ac:dyDescent="0.15">
      <c r="A9"/>
      <c r="B9" s="372" t="s">
        <v>472</v>
      </c>
      <c r="C9" s="373"/>
      <c r="D9" s="374"/>
      <c r="E9"/>
      <c r="F9"/>
      <c r="G9"/>
      <c r="H9"/>
      <c r="I9" s="10"/>
      <c r="J9" s="139"/>
      <c r="K9"/>
      <c r="L9"/>
      <c r="M9" s="139"/>
      <c r="N9" s="139"/>
      <c r="O9"/>
      <c r="P9"/>
      <c r="Q9" s="139"/>
      <c r="R9" s="139"/>
      <c r="S9"/>
      <c r="T9"/>
      <c r="U9" s="139"/>
      <c r="V9" s="139"/>
      <c r="W9"/>
      <c r="X9"/>
      <c r="Y9" s="139"/>
    </row>
    <row r="10" spans="1:25" ht="12.75" customHeight="1" thickBot="1" x14ac:dyDescent="0.2">
      <c r="A10"/>
      <c r="B10" s="375" t="s">
        <v>471</v>
      </c>
      <c r="C10" s="376"/>
      <c r="D10" s="377"/>
      <c r="E10"/>
      <c r="F10"/>
      <c r="G10"/>
      <c r="H10"/>
      <c r="I10" s="10"/>
      <c r="J10" s="139"/>
      <c r="K10"/>
      <c r="L10"/>
      <c r="M10" s="139"/>
      <c r="N10" s="139"/>
      <c r="O10"/>
      <c r="P10"/>
      <c r="Q10" s="139"/>
      <c r="R10" s="139"/>
      <c r="S10"/>
      <c r="T10"/>
      <c r="U10" s="139"/>
      <c r="V10" s="139"/>
      <c r="W10"/>
      <c r="X10"/>
      <c r="Y10" s="139"/>
    </row>
    <row r="11" spans="1:25" ht="12.75" customHeight="1" thickBot="1" x14ac:dyDescent="0.2">
      <c r="A11"/>
      <c r="B11" s="139"/>
      <c r="C11" s="139"/>
      <c r="D11" s="139"/>
      <c r="E11" s="28"/>
      <c r="F11" s="23"/>
      <c r="G11" s="23"/>
      <c r="H11" s="119"/>
      <c r="I11" s="10"/>
      <c r="J11" s="139"/>
      <c r="K11" s="23"/>
      <c r="L11" s="119"/>
      <c r="M11" s="139"/>
      <c r="N11" s="139"/>
      <c r="O11" s="23"/>
      <c r="P11" s="119"/>
      <c r="Q11" s="139"/>
      <c r="R11" s="139"/>
      <c r="S11" s="23"/>
      <c r="T11" s="119"/>
      <c r="U11" s="139"/>
      <c r="V11" s="139"/>
      <c r="W11" s="23"/>
      <c r="X11" s="119"/>
      <c r="Y11" s="139"/>
    </row>
    <row r="12" spans="1:25" x14ac:dyDescent="0.15">
      <c r="A12"/>
      <c r="B12" s="381" t="s">
        <v>54</v>
      </c>
      <c r="C12" s="382"/>
      <c r="D12" s="239">
        <f>Interview!D10</f>
        <v>0</v>
      </c>
      <c r="E12" s="28"/>
      <c r="F12" s="23"/>
      <c r="G12" s="23"/>
      <c r="H12" s="119"/>
      <c r="I12" s="10"/>
      <c r="J12" s="139"/>
      <c r="K12" s="23"/>
      <c r="L12" s="119"/>
      <c r="M12" s="139"/>
      <c r="N12" s="139"/>
      <c r="O12" s="23"/>
      <c r="P12" s="119"/>
      <c r="Q12" s="139"/>
      <c r="R12" s="139"/>
      <c r="S12" s="23"/>
      <c r="T12" s="119"/>
      <c r="U12" s="139"/>
      <c r="V12" s="139"/>
      <c r="W12" s="23"/>
      <c r="X12" s="119"/>
      <c r="Y12" s="139"/>
    </row>
    <row r="13" spans="1:25" x14ac:dyDescent="0.15">
      <c r="A13"/>
      <c r="B13" s="383" t="s">
        <v>55</v>
      </c>
      <c r="C13" s="384"/>
      <c r="D13" s="240">
        <f>Interview!D11</f>
        <v>0</v>
      </c>
      <c r="E13" s="28"/>
      <c r="F13" s="23"/>
      <c r="G13" s="23"/>
      <c r="H13" s="119"/>
      <c r="I13" s="10"/>
      <c r="J13" s="139"/>
      <c r="K13" s="23"/>
      <c r="L13" s="119"/>
      <c r="M13" s="139"/>
      <c r="N13" s="139"/>
      <c r="O13" s="23"/>
      <c r="P13" s="119"/>
      <c r="Q13" s="139"/>
      <c r="R13" s="139"/>
      <c r="S13" s="23"/>
      <c r="T13" s="119"/>
      <c r="U13" s="139"/>
      <c r="V13" s="139"/>
      <c r="W13" s="23"/>
      <c r="X13" s="119"/>
      <c r="Y13" s="139"/>
    </row>
    <row r="14" spans="1:25" x14ac:dyDescent="0.15">
      <c r="A14"/>
      <c r="B14" s="383" t="s">
        <v>56</v>
      </c>
      <c r="C14" s="384"/>
      <c r="D14" s="241">
        <f>Interview!D12</f>
        <v>0</v>
      </c>
      <c r="E14" s="28"/>
      <c r="F14" s="23"/>
      <c r="G14" s="23"/>
      <c r="H14" s="119"/>
      <c r="I14" s="10"/>
      <c r="J14" s="139"/>
      <c r="K14" s="23"/>
      <c r="L14" s="119"/>
      <c r="M14" s="139"/>
      <c r="N14" s="139"/>
      <c r="O14" s="23"/>
      <c r="P14" s="119"/>
      <c r="Q14" s="139"/>
      <c r="R14" s="139"/>
      <c r="S14" s="23"/>
      <c r="T14" s="119"/>
      <c r="U14" s="139"/>
      <c r="V14" s="139"/>
      <c r="W14" s="23"/>
      <c r="X14" s="119"/>
      <c r="Y14" s="139"/>
    </row>
    <row r="15" spans="1:25" x14ac:dyDescent="0.15">
      <c r="A15"/>
      <c r="B15" s="383" t="s">
        <v>57</v>
      </c>
      <c r="C15" s="384"/>
      <c r="D15" s="240">
        <f>Interview!D13</f>
        <v>0</v>
      </c>
      <c r="E15" s="28"/>
      <c r="F15" s="23"/>
      <c r="G15" s="23"/>
      <c r="H15" s="119"/>
      <c r="I15" s="10"/>
      <c r="J15" s="139"/>
      <c r="K15" s="23"/>
      <c r="L15" s="119"/>
      <c r="M15" s="139"/>
      <c r="N15" s="139"/>
      <c r="O15" s="23"/>
      <c r="P15" s="119"/>
      <c r="Q15" s="139"/>
      <c r="R15" s="139"/>
      <c r="S15" s="23"/>
      <c r="T15" s="119"/>
      <c r="U15" s="139"/>
      <c r="V15" s="139"/>
      <c r="W15" s="23"/>
      <c r="X15" s="119"/>
      <c r="Y15" s="139"/>
    </row>
    <row r="16" spans="1:25" ht="15" thickBot="1" x14ac:dyDescent="0.2">
      <c r="A16"/>
      <c r="B16" s="385" t="s">
        <v>365</v>
      </c>
      <c r="C16" s="386"/>
      <c r="D16" s="238">
        <f>Interview!D14</f>
        <v>0</v>
      </c>
      <c r="E16" s="28"/>
      <c r="F16" s="23"/>
      <c r="G16" s="23"/>
      <c r="H16" s="119"/>
      <c r="I16" s="10"/>
      <c r="J16" s="139"/>
      <c r="K16" s="23"/>
      <c r="L16" s="119"/>
      <c r="M16" s="139"/>
      <c r="N16" s="139"/>
      <c r="O16" s="23"/>
      <c r="P16" s="119"/>
      <c r="Q16" s="139"/>
      <c r="R16" s="139"/>
      <c r="S16" s="23"/>
      <c r="T16" s="119"/>
      <c r="U16" s="139"/>
      <c r="V16" s="139"/>
      <c r="W16" s="23"/>
      <c r="X16" s="119"/>
      <c r="Y16" s="139"/>
    </row>
    <row r="17" spans="1:25" ht="12.75" customHeight="1" thickBot="1" x14ac:dyDescent="0.2">
      <c r="A17"/>
      <c r="B17" s="139"/>
      <c r="C17" s="139"/>
      <c r="D17" s="139"/>
      <c r="E17" s="28"/>
      <c r="F17" s="23"/>
      <c r="G17" s="23"/>
      <c r="H17" s="119"/>
      <c r="I17" s="10"/>
      <c r="J17" s="139"/>
      <c r="K17" s="23"/>
      <c r="L17" s="119"/>
      <c r="M17" s="139"/>
      <c r="N17" s="139"/>
      <c r="O17" s="23"/>
      <c r="P17" s="119"/>
      <c r="Q17" s="139"/>
      <c r="R17" s="139"/>
      <c r="S17" s="23"/>
      <c r="T17" s="119"/>
      <c r="U17" s="139"/>
      <c r="V17" s="139"/>
      <c r="W17" s="23"/>
      <c r="X17" s="119"/>
      <c r="Y17" s="139"/>
    </row>
    <row r="18" spans="1:25" ht="12.75" customHeight="1" x14ac:dyDescent="0.15">
      <c r="A18"/>
      <c r="B18" s="454" t="s">
        <v>58</v>
      </c>
      <c r="C18" s="454"/>
      <c r="D18" s="454"/>
      <c r="E18" s="454" t="s">
        <v>461</v>
      </c>
      <c r="F18" s="454"/>
      <c r="G18" s="454"/>
      <c r="H18" s="454"/>
      <c r="I18" s="454"/>
      <c r="J18" s="440" t="s">
        <v>460</v>
      </c>
      <c r="K18" s="441"/>
      <c r="L18" s="441"/>
      <c r="M18" s="442"/>
      <c r="N18" s="440" t="s">
        <v>462</v>
      </c>
      <c r="O18" s="441"/>
      <c r="P18" s="441"/>
      <c r="Q18" s="442"/>
      <c r="R18" s="440" t="s">
        <v>463</v>
      </c>
      <c r="S18" s="441"/>
      <c r="T18" s="441"/>
      <c r="U18" s="442"/>
      <c r="V18" s="440" t="s">
        <v>464</v>
      </c>
      <c r="W18" s="441"/>
      <c r="X18" s="441"/>
      <c r="Y18" s="442"/>
    </row>
    <row r="19" spans="1:25" ht="12.75" customHeight="1" x14ac:dyDescent="0.15">
      <c r="B19" s="378" t="s">
        <v>59</v>
      </c>
      <c r="C19" s="379"/>
      <c r="D19" s="380"/>
      <c r="E19" s="198" t="s">
        <v>371</v>
      </c>
      <c r="F19" s="198"/>
      <c r="G19" s="198"/>
      <c r="H19" s="199"/>
      <c r="I19" s="211" t="s">
        <v>368</v>
      </c>
      <c r="J19" s="174" t="s">
        <v>371</v>
      </c>
      <c r="K19" s="73"/>
      <c r="L19" s="120"/>
      <c r="M19" s="175" t="s">
        <v>368</v>
      </c>
      <c r="N19" s="174" t="s">
        <v>371</v>
      </c>
      <c r="O19" s="73"/>
      <c r="P19" s="120"/>
      <c r="Q19" s="175" t="s">
        <v>368</v>
      </c>
      <c r="R19" s="174" t="s">
        <v>371</v>
      </c>
      <c r="S19" s="73"/>
      <c r="T19" s="120"/>
      <c r="U19" s="175" t="s">
        <v>368</v>
      </c>
      <c r="V19" s="174" t="s">
        <v>371</v>
      </c>
      <c r="W19" s="73"/>
      <c r="X19" s="120"/>
      <c r="Y19" s="175" t="s">
        <v>368</v>
      </c>
    </row>
    <row r="20" spans="1:25" ht="12.75" customHeight="1" x14ac:dyDescent="0.15">
      <c r="A20" s="27">
        <v>1</v>
      </c>
      <c r="B20" s="437" t="s">
        <v>61</v>
      </c>
      <c r="C20" s="393" t="str">
        <f>Interview!C18</f>
        <v>Is there a software security assurance program in place?</v>
      </c>
      <c r="D20" s="394"/>
      <c r="E20" s="155">
        <f>Interview!E18</f>
        <v>0</v>
      </c>
      <c r="F20" s="159">
        <v>1</v>
      </c>
      <c r="G20" s="159">
        <f>IFERROR(VLOOKUP(E20,AnswerATBL,2,FALSE),0)</f>
        <v>0</v>
      </c>
      <c r="H20" s="200">
        <f>IFERROR(AVERAGE(G20,G21,G22),0)</f>
        <v>0</v>
      </c>
      <c r="I20" s="367">
        <f>SUM(H20,H24,H28)</f>
        <v>0</v>
      </c>
      <c r="J20" s="176"/>
      <c r="K20" s="159">
        <f>IFERROR(VLOOKUP(J20,AnswerATBL,2,FALSE),0)</f>
        <v>0</v>
      </c>
      <c r="L20" s="160">
        <f>IFERROR(AVERAGE(K20,K21,K22),0)</f>
        <v>0</v>
      </c>
      <c r="M20" s="432">
        <f>SUM(L20,L24,L28)</f>
        <v>0</v>
      </c>
      <c r="N20" s="176"/>
      <c r="O20" s="159">
        <f>IFERROR(VLOOKUP(N20,AnswerATBL,2,FALSE),0)</f>
        <v>0</v>
      </c>
      <c r="P20" s="160">
        <f>IFERROR(AVERAGE(O20,O21,O22),0)</f>
        <v>0</v>
      </c>
      <c r="Q20" s="432">
        <f>SUM(P20,P24,P28)</f>
        <v>0</v>
      </c>
      <c r="R20" s="176"/>
      <c r="S20" s="159">
        <f>IFERROR(VLOOKUP(R20,AnswerATBL,2,FALSE),0)</f>
        <v>0</v>
      </c>
      <c r="T20" s="160">
        <f>IFERROR(AVERAGE(S20,S21,S22),0)</f>
        <v>0</v>
      </c>
      <c r="U20" s="432">
        <f>SUM(T20,T24,T28)</f>
        <v>0</v>
      </c>
      <c r="V20" s="176"/>
      <c r="W20" s="159">
        <f>IFERROR(VLOOKUP(V20,AnswerATBL,2,FALSE),0)</f>
        <v>0</v>
      </c>
      <c r="X20" s="160">
        <f>IFERROR(AVERAGE(W20,W21,W22),0)</f>
        <v>0</v>
      </c>
      <c r="Y20" s="432">
        <f>SUM(X20,X24,X28)</f>
        <v>0</v>
      </c>
    </row>
    <row r="21" spans="1:25" ht="12.75" customHeight="1" x14ac:dyDescent="0.15">
      <c r="A21" s="27">
        <v>2</v>
      </c>
      <c r="B21" s="434"/>
      <c r="C21" s="390" t="str">
        <f>Interview!C23</f>
        <v>Are development staff aware of future plans for the assurance program?</v>
      </c>
      <c r="D21" s="391"/>
      <c r="E21" s="30">
        <f>Interview!E23</f>
        <v>0</v>
      </c>
      <c r="F21" s="156">
        <v>2</v>
      </c>
      <c r="G21" s="156">
        <f>IFERROR(VLOOKUP(E21,AnswerCTBL,2,FALSE),0)</f>
        <v>0</v>
      </c>
      <c r="H21" s="201"/>
      <c r="I21" s="368"/>
      <c r="J21" s="177"/>
      <c r="K21" s="156">
        <f>IFERROR(VLOOKUP(J21,AnswerCTBL,2,FALSE),0)</f>
        <v>0</v>
      </c>
      <c r="L21" s="158"/>
      <c r="M21" s="433"/>
      <c r="N21" s="177"/>
      <c r="O21" s="156">
        <f>IFERROR(VLOOKUP(N21,AnswerCTBL,2,FALSE),0)</f>
        <v>0</v>
      </c>
      <c r="P21" s="158"/>
      <c r="Q21" s="433"/>
      <c r="R21" s="177"/>
      <c r="S21" s="156">
        <f>IFERROR(VLOOKUP(R21,AnswerCTBL,2,FALSE),0)</f>
        <v>0</v>
      </c>
      <c r="T21" s="158"/>
      <c r="U21" s="433"/>
      <c r="V21" s="177"/>
      <c r="W21" s="156">
        <f>IFERROR(VLOOKUP(V21,AnswerCTBL,2,FALSE),0)</f>
        <v>0</v>
      </c>
      <c r="X21" s="158"/>
      <c r="Y21" s="433"/>
    </row>
    <row r="22" spans="1:25" ht="12.75" customHeight="1" x14ac:dyDescent="0.15">
      <c r="A22" s="27">
        <v>3</v>
      </c>
      <c r="B22" s="359"/>
      <c r="C22" s="362" t="str">
        <f>Interview!C28</f>
        <v>Do the business stakeholders understand your organization’s risk profile?</v>
      </c>
      <c r="D22" s="363"/>
      <c r="E22" s="30">
        <f>Interview!E28</f>
        <v>0</v>
      </c>
      <c r="F22" s="18">
        <v>3</v>
      </c>
      <c r="G22" s="18">
        <f>IFERROR(VLOOKUP(E22,AnswerCTBL,2,FALSE),0)</f>
        <v>0</v>
      </c>
      <c r="H22" s="202"/>
      <c r="I22" s="212"/>
      <c r="J22" s="177"/>
      <c r="K22" s="18">
        <f>IFERROR(VLOOKUP(J22,AnswerCTBL,2,FALSE),0)</f>
        <v>0</v>
      </c>
      <c r="L22" s="109"/>
      <c r="M22" s="433"/>
      <c r="N22" s="177"/>
      <c r="O22" s="18">
        <f>IFERROR(VLOOKUP(N22,AnswerCTBL,2,FALSE),0)</f>
        <v>0</v>
      </c>
      <c r="P22" s="109"/>
      <c r="Q22" s="433"/>
      <c r="R22" s="177"/>
      <c r="S22" s="18">
        <f>IFERROR(VLOOKUP(R22,AnswerCTBL,2,FALSE),0)</f>
        <v>0</v>
      </c>
      <c r="T22" s="109"/>
      <c r="U22" s="433"/>
      <c r="V22" s="177"/>
      <c r="W22" s="18">
        <f>IFERROR(VLOOKUP(V22,AnswerCTBL,2,FALSE),0)</f>
        <v>0</v>
      </c>
      <c r="X22" s="109"/>
      <c r="Y22" s="433"/>
    </row>
    <row r="23" spans="1:25" ht="12.75" customHeight="1" x14ac:dyDescent="0.15">
      <c r="B23" s="303"/>
      <c r="C23" s="304"/>
      <c r="D23" s="304"/>
      <c r="E23" s="304"/>
      <c r="F23" s="304"/>
      <c r="G23" s="304"/>
      <c r="H23" s="305"/>
      <c r="I23" s="212"/>
      <c r="J23" s="178"/>
      <c r="K23" s="169"/>
      <c r="L23" s="169"/>
      <c r="M23" s="179"/>
      <c r="N23" s="178"/>
      <c r="O23" s="169"/>
      <c r="P23" s="169"/>
      <c r="Q23" s="179"/>
      <c r="R23" s="178"/>
      <c r="S23" s="169"/>
      <c r="T23" s="169"/>
      <c r="U23" s="179"/>
      <c r="V23" s="178"/>
      <c r="W23" s="169"/>
      <c r="X23" s="169"/>
      <c r="Y23" s="179"/>
    </row>
    <row r="24" spans="1:25" ht="12.75" customHeight="1" x14ac:dyDescent="0.15">
      <c r="A24" s="27">
        <v>4</v>
      </c>
      <c r="B24" s="358" t="s">
        <v>72</v>
      </c>
      <c r="C24" s="360" t="str">
        <f>Interview!C35</f>
        <v>Are many of your applications and resources categorized by risk?</v>
      </c>
      <c r="D24" s="361"/>
      <c r="E24" s="30">
        <f>Interview!E35</f>
        <v>0</v>
      </c>
      <c r="F24" s="156">
        <v>4</v>
      </c>
      <c r="G24" s="156">
        <f>IFERROR(VLOOKUP(E24,AnswerCTBL,2,FALSE),0)</f>
        <v>0</v>
      </c>
      <c r="H24" s="203">
        <f>IFERROR(AVERAGE(G24,G25,G26),0)</f>
        <v>0</v>
      </c>
      <c r="I24" s="212"/>
      <c r="J24" s="176"/>
      <c r="K24" s="156">
        <f>IFERROR(VLOOKUP(J24,AnswerCTBL,2,FALSE),0)</f>
        <v>0</v>
      </c>
      <c r="L24" s="157">
        <f>IFERROR(AVERAGE(K24,K25,K26),0)</f>
        <v>0</v>
      </c>
      <c r="M24" s="180"/>
      <c r="N24" s="176"/>
      <c r="O24" s="156">
        <f>IFERROR(VLOOKUP(N24,AnswerCTBL,2,FALSE),0)</f>
        <v>0</v>
      </c>
      <c r="P24" s="157">
        <f>IFERROR(AVERAGE(O24,O25,O26),0)</f>
        <v>0</v>
      </c>
      <c r="Q24" s="180"/>
      <c r="R24" s="176"/>
      <c r="S24" s="156">
        <f>IFERROR(VLOOKUP(R24,AnswerCTBL,2,FALSE),0)</f>
        <v>0</v>
      </c>
      <c r="T24" s="157">
        <f>IFERROR(AVERAGE(S24,S25,S26),0)</f>
        <v>0</v>
      </c>
      <c r="U24" s="180"/>
      <c r="V24" s="176"/>
      <c r="W24" s="156">
        <f>IFERROR(VLOOKUP(V24,AnswerCTBL,2,FALSE),0)</f>
        <v>0</v>
      </c>
      <c r="X24" s="157">
        <f>IFERROR(AVERAGE(W24,W25,W26),0)</f>
        <v>0</v>
      </c>
      <c r="Y24" s="180"/>
    </row>
    <row r="25" spans="1:25" ht="12.75" customHeight="1" x14ac:dyDescent="0.15">
      <c r="A25" s="27">
        <v>5</v>
      </c>
      <c r="B25" s="434"/>
      <c r="C25" s="390" t="str">
        <f>Interview!C41</f>
        <v>Are risk ratings used to tailor the required assurance activities?</v>
      </c>
      <c r="D25" s="391"/>
      <c r="E25" s="30">
        <f>Interview!E41</f>
        <v>0</v>
      </c>
      <c r="F25" s="156">
        <v>5</v>
      </c>
      <c r="G25" s="156">
        <f>IFERROR(VLOOKUP(E25,AnswerCTBL,2,FALSE),0)</f>
        <v>0</v>
      </c>
      <c r="H25" s="201"/>
      <c r="I25" s="212"/>
      <c r="J25" s="177"/>
      <c r="K25" s="156">
        <f>IFERROR(VLOOKUP(J25,AnswerCTBL,2,FALSE),0)</f>
        <v>0</v>
      </c>
      <c r="L25" s="158"/>
      <c r="M25" s="180"/>
      <c r="N25" s="177"/>
      <c r="O25" s="156">
        <f>IFERROR(VLOOKUP(N25,AnswerCTBL,2,FALSE),0)</f>
        <v>0</v>
      </c>
      <c r="P25" s="158"/>
      <c r="Q25" s="180"/>
      <c r="R25" s="177"/>
      <c r="S25" s="156">
        <f>IFERROR(VLOOKUP(R25,AnswerCTBL,2,FALSE),0)</f>
        <v>0</v>
      </c>
      <c r="T25" s="158"/>
      <c r="U25" s="180"/>
      <c r="V25" s="177"/>
      <c r="W25" s="156">
        <f>IFERROR(VLOOKUP(V25,AnswerCTBL,2,FALSE),0)</f>
        <v>0</v>
      </c>
      <c r="X25" s="158"/>
      <c r="Y25" s="180"/>
    </row>
    <row r="26" spans="1:25" ht="12" customHeight="1" x14ac:dyDescent="0.15">
      <c r="A26" s="27">
        <v>6</v>
      </c>
      <c r="B26" s="359"/>
      <c r="C26" s="435" t="str">
        <f>Interview!C44</f>
        <v>Does the organization know about what’s required based on risk ratings?</v>
      </c>
      <c r="D26" s="436"/>
      <c r="E26" s="30">
        <f>Interview!E44</f>
        <v>0</v>
      </c>
      <c r="F26" s="18">
        <v>6</v>
      </c>
      <c r="G26" s="18">
        <f>IFERROR(VLOOKUP(E26,AnswerCTBL,2,FALSE),0)</f>
        <v>0</v>
      </c>
      <c r="H26" s="202"/>
      <c r="I26" s="212"/>
      <c r="J26" s="177"/>
      <c r="K26" s="18">
        <f>IFERROR(VLOOKUP(J26,AnswerCTBL,2,FALSE),0)</f>
        <v>0</v>
      </c>
      <c r="L26" s="109"/>
      <c r="M26" s="180"/>
      <c r="N26" s="177"/>
      <c r="O26" s="18">
        <f>IFERROR(VLOOKUP(N26,AnswerCTBL,2,FALSE),0)</f>
        <v>0</v>
      </c>
      <c r="P26" s="109"/>
      <c r="Q26" s="180"/>
      <c r="R26" s="177"/>
      <c r="S26" s="18">
        <f>IFERROR(VLOOKUP(R26,AnswerCTBL,2,FALSE),0)</f>
        <v>0</v>
      </c>
      <c r="T26" s="109"/>
      <c r="U26" s="180"/>
      <c r="V26" s="177"/>
      <c r="W26" s="18">
        <f>IFERROR(VLOOKUP(V26,AnswerCTBL,2,FALSE),0)</f>
        <v>0</v>
      </c>
      <c r="X26" s="109"/>
      <c r="Y26" s="180"/>
    </row>
    <row r="27" spans="1:25" ht="12.75" customHeight="1" x14ac:dyDescent="0.15">
      <c r="B27" s="303"/>
      <c r="C27" s="304"/>
      <c r="D27" s="304"/>
      <c r="E27" s="304"/>
      <c r="F27" s="304"/>
      <c r="G27" s="304"/>
      <c r="H27" s="305"/>
      <c r="I27" s="212"/>
      <c r="J27" s="178"/>
      <c r="K27" s="169"/>
      <c r="L27" s="169"/>
      <c r="M27" s="179"/>
      <c r="N27" s="178"/>
      <c r="O27" s="169"/>
      <c r="P27" s="169"/>
      <c r="Q27" s="179"/>
      <c r="R27" s="178"/>
      <c r="S27" s="169"/>
      <c r="T27" s="169"/>
      <c r="U27" s="179"/>
      <c r="V27" s="178"/>
      <c r="W27" s="169"/>
      <c r="X27" s="169"/>
      <c r="Y27" s="179"/>
    </row>
    <row r="28" spans="1:25" ht="12.75" customHeight="1" x14ac:dyDescent="0.15">
      <c r="A28" s="27">
        <v>7</v>
      </c>
      <c r="B28" s="358" t="s">
        <v>80</v>
      </c>
      <c r="C28" s="360" t="str">
        <f>Interview!C48</f>
        <v>Is per-project data for the cost of assurance activities collected?</v>
      </c>
      <c r="D28" s="361"/>
      <c r="E28" s="30">
        <f>Interview!E48</f>
        <v>0</v>
      </c>
      <c r="F28" s="156">
        <v>7</v>
      </c>
      <c r="G28" s="156">
        <f>IFERROR(VLOOKUP(E28,AnswerCTBL,2,FALSE),0)</f>
        <v>0</v>
      </c>
      <c r="H28" s="203">
        <f>IFERROR(AVERAGE(G28,G29),0)</f>
        <v>0</v>
      </c>
      <c r="I28" s="212"/>
      <c r="J28" s="176"/>
      <c r="K28" s="156">
        <f>IFERROR(VLOOKUP(J28,AnswerCTBL,2,FALSE),0)</f>
        <v>0</v>
      </c>
      <c r="L28" s="157">
        <f>IFERROR(AVERAGE(K28,K29),0)</f>
        <v>0</v>
      </c>
      <c r="M28" s="180"/>
      <c r="N28" s="176"/>
      <c r="O28" s="156">
        <f>IFERROR(VLOOKUP(N28,AnswerCTBL,2,FALSE),0)</f>
        <v>0</v>
      </c>
      <c r="P28" s="157">
        <f>IFERROR(AVERAGE(O28,O29),0)</f>
        <v>0</v>
      </c>
      <c r="Q28" s="180"/>
      <c r="R28" s="176"/>
      <c r="S28" s="156">
        <f>IFERROR(VLOOKUP(R28,AnswerCTBL,2,FALSE),0)</f>
        <v>0</v>
      </c>
      <c r="T28" s="157">
        <f>IFERROR(AVERAGE(S28,S29),0)</f>
        <v>0</v>
      </c>
      <c r="U28" s="180"/>
      <c r="V28" s="176"/>
      <c r="W28" s="156">
        <f>IFERROR(VLOOKUP(V28,AnswerCTBL,2,FALSE),0)</f>
        <v>0</v>
      </c>
      <c r="X28" s="157">
        <f>IFERROR(AVERAGE(W28,W29),0)</f>
        <v>0</v>
      </c>
      <c r="Y28" s="180"/>
    </row>
    <row r="29" spans="1:25" ht="12.75" customHeight="1" x14ac:dyDescent="0.15">
      <c r="A29" s="27">
        <v>8</v>
      </c>
      <c r="B29" s="359"/>
      <c r="C29" s="362" t="str">
        <f>Interview!C56</f>
        <v>Does your organization regularly compare your security spend with that of other organizations?</v>
      </c>
      <c r="D29" s="363"/>
      <c r="E29" s="30">
        <f>Interview!E56</f>
        <v>0</v>
      </c>
      <c r="F29" s="18">
        <v>8</v>
      </c>
      <c r="G29" s="18">
        <f>IFERROR(VLOOKUP(E29,AnswerDTBL,2,FALSE),0)</f>
        <v>0</v>
      </c>
      <c r="H29" s="202"/>
      <c r="I29" s="212"/>
      <c r="J29" s="177"/>
      <c r="K29" s="18">
        <f>IFERROR(VLOOKUP(J29,AnswerDTBL,2,FALSE),0)</f>
        <v>0</v>
      </c>
      <c r="L29" s="109"/>
      <c r="M29" s="180"/>
      <c r="N29" s="177"/>
      <c r="O29" s="18">
        <f>IFERROR(VLOOKUP(N29,AnswerDTBL,2,FALSE),0)</f>
        <v>0</v>
      </c>
      <c r="P29" s="109"/>
      <c r="Q29" s="180"/>
      <c r="R29" s="177"/>
      <c r="S29" s="18">
        <f>IFERROR(VLOOKUP(R29,AnswerDTBL,2,FALSE),0)</f>
        <v>0</v>
      </c>
      <c r="T29" s="109"/>
      <c r="U29" s="180"/>
      <c r="V29" s="177"/>
      <c r="W29" s="18">
        <f>IFERROR(VLOOKUP(V29,AnswerDTBL,2,FALSE),0)</f>
        <v>0</v>
      </c>
      <c r="X29" s="109"/>
      <c r="Y29" s="180"/>
    </row>
    <row r="30" spans="1:25" ht="12.75" customHeight="1" x14ac:dyDescent="0.15">
      <c r="B30" s="364" t="s">
        <v>90</v>
      </c>
      <c r="C30" s="365"/>
      <c r="D30" s="366"/>
      <c r="E30" s="143" t="s">
        <v>371</v>
      </c>
      <c r="F30" s="144"/>
      <c r="G30" s="144"/>
      <c r="H30" s="145"/>
      <c r="I30" s="213" t="s">
        <v>368</v>
      </c>
      <c r="J30" s="181" t="s">
        <v>371</v>
      </c>
      <c r="K30" s="168"/>
      <c r="L30" s="168"/>
      <c r="M30" s="182" t="s">
        <v>368</v>
      </c>
      <c r="N30" s="181" t="s">
        <v>371</v>
      </c>
      <c r="O30" s="168"/>
      <c r="P30" s="168"/>
      <c r="Q30" s="182" t="s">
        <v>368</v>
      </c>
      <c r="R30" s="181" t="s">
        <v>371</v>
      </c>
      <c r="S30" s="168"/>
      <c r="T30" s="168"/>
      <c r="U30" s="182" t="s">
        <v>368</v>
      </c>
      <c r="V30" s="181" t="s">
        <v>371</v>
      </c>
      <c r="W30" s="168"/>
      <c r="X30" s="168"/>
      <c r="Y30" s="182" t="s">
        <v>368</v>
      </c>
    </row>
    <row r="31" spans="1:25" ht="12.75" customHeight="1" x14ac:dyDescent="0.15">
      <c r="A31" s="27">
        <v>9</v>
      </c>
      <c r="B31" s="358" t="s">
        <v>91</v>
      </c>
      <c r="C31" s="360" t="str">
        <f>Interview!C62</f>
        <v>Do project stakeholders know their project’s compliance status?</v>
      </c>
      <c r="D31" s="361"/>
      <c r="E31" s="30">
        <f>Interview!E62</f>
        <v>0</v>
      </c>
      <c r="F31" s="156">
        <v>9</v>
      </c>
      <c r="G31" s="156">
        <f>IFERROR(VLOOKUP(E31,AnswerCTBL,2,FALSE),0)</f>
        <v>0</v>
      </c>
      <c r="H31" s="204">
        <f>IFERROR(AVERAGE(G31,G32),0)</f>
        <v>0</v>
      </c>
      <c r="I31" s="367">
        <f>SUM(H31,H34,H37)</f>
        <v>0</v>
      </c>
      <c r="J31" s="177"/>
      <c r="K31" s="156">
        <f>IFERROR(VLOOKUP(J31,AnswerCTBL,2,FALSE),0)</f>
        <v>0</v>
      </c>
      <c r="L31" s="142">
        <f>IFERROR(AVERAGE(K31,K32),0)</f>
        <v>0</v>
      </c>
      <c r="M31" s="432">
        <f>SUM(L31,L34,L37)</f>
        <v>0</v>
      </c>
      <c r="N31" s="177"/>
      <c r="O31" s="156">
        <f>IFERROR(VLOOKUP(N31,AnswerCTBL,2,FALSE),0)</f>
        <v>0</v>
      </c>
      <c r="P31" s="142">
        <f>IFERROR(AVERAGE(O31,O32),0)</f>
        <v>0</v>
      </c>
      <c r="Q31" s="432">
        <f>SUM(P31,P34,P37)</f>
        <v>0</v>
      </c>
      <c r="R31" s="177"/>
      <c r="S31" s="156">
        <f>IFERROR(VLOOKUP(R31,AnswerCTBL,2,FALSE),0)</f>
        <v>0</v>
      </c>
      <c r="T31" s="142">
        <f>IFERROR(AVERAGE(S31,S32),0)</f>
        <v>0</v>
      </c>
      <c r="U31" s="432">
        <f>SUM(T31,T34,T37)</f>
        <v>0</v>
      </c>
      <c r="V31" s="177"/>
      <c r="W31" s="156">
        <f>IFERROR(VLOOKUP(V31,AnswerCTBL,2,FALSE),0)</f>
        <v>0</v>
      </c>
      <c r="X31" s="142">
        <f>IFERROR(AVERAGE(W31,W32),0)</f>
        <v>0</v>
      </c>
      <c r="Y31" s="432">
        <f>SUM(X31,X34,X37)</f>
        <v>0</v>
      </c>
    </row>
    <row r="32" spans="1:25" ht="12.75" customHeight="1" x14ac:dyDescent="0.15">
      <c r="A32" s="27">
        <v>10</v>
      </c>
      <c r="B32" s="359"/>
      <c r="C32" s="362" t="str">
        <f>Interview!C65</f>
        <v>Are compliance requirements specifically considered by project teams?</v>
      </c>
      <c r="D32" s="363"/>
      <c r="E32" s="30">
        <f>Interview!E65</f>
        <v>0</v>
      </c>
      <c r="F32" s="18">
        <v>10</v>
      </c>
      <c r="G32" s="18">
        <f>IFERROR(VLOOKUP(E32,AnswerETBL,2,FALSE),0)</f>
        <v>0</v>
      </c>
      <c r="H32" s="127"/>
      <c r="I32" s="368"/>
      <c r="J32" s="177"/>
      <c r="K32" s="18">
        <f>IFERROR(VLOOKUP(J32,AnswerETBL,2,FALSE),0)</f>
        <v>0</v>
      </c>
      <c r="L32" s="127"/>
      <c r="M32" s="443"/>
      <c r="N32" s="177"/>
      <c r="O32" s="18">
        <f>IFERROR(VLOOKUP(N32,AnswerETBL,2,FALSE),0)</f>
        <v>0</v>
      </c>
      <c r="P32" s="127"/>
      <c r="Q32" s="443"/>
      <c r="R32" s="177"/>
      <c r="S32" s="18">
        <f>IFERROR(VLOOKUP(R32,AnswerETBL,2,FALSE),0)</f>
        <v>0</v>
      </c>
      <c r="T32" s="127"/>
      <c r="U32" s="443"/>
      <c r="V32" s="177"/>
      <c r="W32" s="18">
        <f>IFERROR(VLOOKUP(V32,AnswerETBL,2,FALSE),0)</f>
        <v>0</v>
      </c>
      <c r="X32" s="127"/>
      <c r="Y32" s="443"/>
    </row>
    <row r="33" spans="1:25" ht="12.75" customHeight="1" x14ac:dyDescent="0.15">
      <c r="B33" s="303"/>
      <c r="C33" s="304"/>
      <c r="D33" s="304"/>
      <c r="E33" s="304"/>
      <c r="F33" s="304"/>
      <c r="G33" s="304"/>
      <c r="H33" s="305"/>
      <c r="I33" s="212"/>
      <c r="J33" s="178"/>
      <c r="K33" s="169"/>
      <c r="L33" s="169"/>
      <c r="M33" s="179"/>
      <c r="N33" s="178"/>
      <c r="O33" s="169"/>
      <c r="P33" s="169"/>
      <c r="Q33" s="179"/>
      <c r="R33" s="178"/>
      <c r="S33" s="169"/>
      <c r="T33" s="169"/>
      <c r="U33" s="179"/>
      <c r="V33" s="178"/>
      <c r="W33" s="169"/>
      <c r="X33" s="169"/>
      <c r="Y33" s="179"/>
    </row>
    <row r="34" spans="1:25" ht="12.75" customHeight="1" x14ac:dyDescent="0.15">
      <c r="A34" s="27">
        <v>11</v>
      </c>
      <c r="B34" s="358" t="s">
        <v>99</v>
      </c>
      <c r="C34" s="360" t="str">
        <f>Interview!C73</f>
        <v>Does the organization utilize a set of policies and standards to control software development?</v>
      </c>
      <c r="D34" s="361"/>
      <c r="E34" s="30">
        <f>Interview!E73</f>
        <v>0</v>
      </c>
      <c r="F34" s="156">
        <v>11</v>
      </c>
      <c r="G34" s="156">
        <f>IFERROR(VLOOKUP(E34,AnswerFTBL,2,FALSE),0)</f>
        <v>0</v>
      </c>
      <c r="H34" s="201">
        <f>IFERROR(AVERAGE(G34,G35),0)</f>
        <v>0</v>
      </c>
      <c r="I34" s="212"/>
      <c r="J34" s="177"/>
      <c r="K34" s="156">
        <f>IFERROR(VLOOKUP(J34,AnswerFTBL,2,FALSE),0)</f>
        <v>0</v>
      </c>
      <c r="L34" s="158">
        <f>IFERROR(AVERAGE(K34,K35),0)</f>
        <v>0</v>
      </c>
      <c r="M34" s="180"/>
      <c r="N34" s="177"/>
      <c r="O34" s="156">
        <f>IFERROR(VLOOKUP(N34,AnswerFTBL,2,FALSE),0)</f>
        <v>0</v>
      </c>
      <c r="P34" s="158">
        <f>IFERROR(AVERAGE(O34,O35),0)</f>
        <v>0</v>
      </c>
      <c r="Q34" s="180"/>
      <c r="R34" s="177"/>
      <c r="S34" s="156">
        <f>IFERROR(VLOOKUP(R34,AnswerFTBL,2,FALSE),0)</f>
        <v>0</v>
      </c>
      <c r="T34" s="158">
        <f>IFERROR(AVERAGE(S34,S35),0)</f>
        <v>0</v>
      </c>
      <c r="U34" s="180"/>
      <c r="V34" s="177"/>
      <c r="W34" s="156">
        <f>IFERROR(VLOOKUP(V34,AnswerFTBL,2,FALSE),0)</f>
        <v>0</v>
      </c>
      <c r="X34" s="158">
        <f>IFERROR(AVERAGE(W34,W35),0)</f>
        <v>0</v>
      </c>
      <c r="Y34" s="180"/>
    </row>
    <row r="35" spans="1:25" ht="12.75" customHeight="1" x14ac:dyDescent="0.15">
      <c r="A35" s="27">
        <v>12</v>
      </c>
      <c r="B35" s="359"/>
      <c r="C35" s="362" t="str">
        <f>Interview!C81</f>
        <v>Are project teams able to request an audit for compliance with policies and standards?</v>
      </c>
      <c r="D35" s="363"/>
      <c r="E35" s="30">
        <f>Interview!E81</f>
        <v>0</v>
      </c>
      <c r="F35" s="18">
        <v>12</v>
      </c>
      <c r="G35" s="18">
        <f>IFERROR(VLOOKUP(E35,AnswerCTBL,2,FALSE),0)</f>
        <v>0</v>
      </c>
      <c r="H35" s="202"/>
      <c r="I35" s="212"/>
      <c r="J35" s="177"/>
      <c r="K35" s="18">
        <f>IFERROR(VLOOKUP(J35,AnswerCTBL,2,FALSE),0)</f>
        <v>0</v>
      </c>
      <c r="L35" s="109"/>
      <c r="M35" s="180"/>
      <c r="N35" s="177"/>
      <c r="O35" s="18">
        <f>IFERROR(VLOOKUP(N35,AnswerCTBL,2,FALSE),0)</f>
        <v>0</v>
      </c>
      <c r="P35" s="109"/>
      <c r="Q35" s="180"/>
      <c r="R35" s="177"/>
      <c r="S35" s="18">
        <f>IFERROR(VLOOKUP(R35,AnswerCTBL,2,FALSE),0)</f>
        <v>0</v>
      </c>
      <c r="T35" s="109"/>
      <c r="U35" s="180"/>
      <c r="V35" s="177"/>
      <c r="W35" s="18">
        <f>IFERROR(VLOOKUP(V35,AnswerCTBL,2,FALSE),0)</f>
        <v>0</v>
      </c>
      <c r="X35" s="109"/>
      <c r="Y35" s="180"/>
    </row>
    <row r="36" spans="1:25" ht="12.75" customHeight="1" x14ac:dyDescent="0.15">
      <c r="B36" s="303"/>
      <c r="C36" s="304"/>
      <c r="D36" s="304"/>
      <c r="E36" s="304"/>
      <c r="F36" s="304"/>
      <c r="G36" s="304"/>
      <c r="H36" s="305"/>
      <c r="I36" s="212"/>
      <c r="J36" s="178"/>
      <c r="K36" s="167"/>
      <c r="L36" s="167"/>
      <c r="M36" s="183"/>
      <c r="N36" s="178"/>
      <c r="O36" s="167"/>
      <c r="P36" s="167"/>
      <c r="Q36" s="183"/>
      <c r="R36" s="178"/>
      <c r="S36" s="167"/>
      <c r="T36" s="167"/>
      <c r="U36" s="183"/>
      <c r="V36" s="178"/>
      <c r="W36" s="167"/>
      <c r="X36" s="167"/>
      <c r="Y36" s="183"/>
    </row>
    <row r="37" spans="1:25" ht="12.75" customHeight="1" x14ac:dyDescent="0.15">
      <c r="A37" s="27">
        <v>13</v>
      </c>
      <c r="B37" s="358" t="s">
        <v>113</v>
      </c>
      <c r="C37" s="360" t="str">
        <f>Interview!C89</f>
        <v>Are projects periodically audited to ensure a baseline of compliance with policies and standards?</v>
      </c>
      <c r="D37" s="361"/>
      <c r="E37" s="30">
        <f>Interview!E89</f>
        <v>0</v>
      </c>
      <c r="F37" s="156">
        <v>13</v>
      </c>
      <c r="G37" s="156">
        <f>IFERROR(VLOOKUP(E37,AnswerCTBL,2,FALSE),0)</f>
        <v>0</v>
      </c>
      <c r="H37" s="201">
        <f>IFERROR(AVERAGE(G37,G38),0)</f>
        <v>0</v>
      </c>
      <c r="I37" s="212"/>
      <c r="J37" s="176"/>
      <c r="K37" s="156">
        <f>IFERROR(VLOOKUP(J37,AnswerCTBL,2,FALSE),0)</f>
        <v>0</v>
      </c>
      <c r="L37" s="158">
        <f>IFERROR(AVERAGE(K37,K38),0)</f>
        <v>0</v>
      </c>
      <c r="M37" s="180"/>
      <c r="N37" s="176"/>
      <c r="O37" s="156">
        <f>IFERROR(VLOOKUP(N37,AnswerCTBL,2,FALSE),0)</f>
        <v>0</v>
      </c>
      <c r="P37" s="158">
        <f>IFERROR(AVERAGE(O37,O38),0)</f>
        <v>0</v>
      </c>
      <c r="Q37" s="180"/>
      <c r="R37" s="176"/>
      <c r="S37" s="156">
        <f>IFERROR(VLOOKUP(R37,AnswerCTBL,2,FALSE),0)</f>
        <v>0</v>
      </c>
      <c r="T37" s="158">
        <f>IFERROR(AVERAGE(S37,S38),0)</f>
        <v>0</v>
      </c>
      <c r="U37" s="180"/>
      <c r="V37" s="176"/>
      <c r="W37" s="156">
        <f>IFERROR(VLOOKUP(V37,AnswerCTBL,2,FALSE),0)</f>
        <v>0</v>
      </c>
      <c r="X37" s="158">
        <f>IFERROR(AVERAGE(W37,W38),0)</f>
        <v>0</v>
      </c>
      <c r="Y37" s="180"/>
    </row>
    <row r="38" spans="1:25" ht="12.75" customHeight="1" x14ac:dyDescent="0.15">
      <c r="A38" s="27">
        <v>14</v>
      </c>
      <c r="B38" s="359"/>
      <c r="C38" s="362" t="str">
        <f>Interview!C94</f>
        <v>Does the organization systematically use audits to collect and control compliance evidence?</v>
      </c>
      <c r="D38" s="363"/>
      <c r="E38" s="30">
        <f>Interview!E94</f>
        <v>0</v>
      </c>
      <c r="F38" s="18">
        <v>14</v>
      </c>
      <c r="G38" s="18">
        <f>IFERROR(VLOOKUP(E38,AnswerGTBL,2,FALSE),0)</f>
        <v>0</v>
      </c>
      <c r="H38" s="202"/>
      <c r="I38" s="212"/>
      <c r="J38" s="177"/>
      <c r="K38" s="18">
        <f>IFERROR(VLOOKUP(J38,AnswerGTBL,2,FALSE),0)</f>
        <v>0</v>
      </c>
      <c r="L38" s="109"/>
      <c r="M38" s="180"/>
      <c r="N38" s="177"/>
      <c r="O38" s="18">
        <f>IFERROR(VLOOKUP(N38,AnswerGTBL,2,FALSE),0)</f>
        <v>0</v>
      </c>
      <c r="P38" s="109"/>
      <c r="Q38" s="180"/>
      <c r="R38" s="177"/>
      <c r="S38" s="18">
        <f>IFERROR(VLOOKUP(R38,AnswerGTBL,2,FALSE),0)</f>
        <v>0</v>
      </c>
      <c r="T38" s="109"/>
      <c r="U38" s="180"/>
      <c r="V38" s="177"/>
      <c r="W38" s="18">
        <f>IFERROR(VLOOKUP(V38,AnswerGTBL,2,FALSE),0)</f>
        <v>0</v>
      </c>
      <c r="X38" s="109"/>
      <c r="Y38" s="180"/>
    </row>
    <row r="39" spans="1:25" ht="12.75" customHeight="1" x14ac:dyDescent="0.15">
      <c r="B39" s="364" t="s">
        <v>122</v>
      </c>
      <c r="C39" s="365"/>
      <c r="D39" s="366"/>
      <c r="E39" s="143" t="s">
        <v>371</v>
      </c>
      <c r="F39" s="144"/>
      <c r="G39" s="144"/>
      <c r="H39" s="145"/>
      <c r="I39" s="213" t="s">
        <v>368</v>
      </c>
      <c r="J39" s="181" t="s">
        <v>371</v>
      </c>
      <c r="K39" s="168"/>
      <c r="L39" s="168"/>
      <c r="M39" s="182" t="s">
        <v>368</v>
      </c>
      <c r="N39" s="181" t="s">
        <v>371</v>
      </c>
      <c r="O39" s="168"/>
      <c r="P39" s="168"/>
      <c r="Q39" s="182" t="s">
        <v>368</v>
      </c>
      <c r="R39" s="181" t="s">
        <v>371</v>
      </c>
      <c r="S39" s="168"/>
      <c r="T39" s="168"/>
      <c r="U39" s="182" t="s">
        <v>368</v>
      </c>
      <c r="V39" s="181"/>
      <c r="W39" s="168"/>
      <c r="X39" s="168"/>
      <c r="Y39" s="182" t="s">
        <v>368</v>
      </c>
    </row>
    <row r="40" spans="1:25" ht="12.75" customHeight="1" x14ac:dyDescent="0.15">
      <c r="A40" s="27">
        <v>15</v>
      </c>
      <c r="B40" s="358" t="s">
        <v>123</v>
      </c>
      <c r="C40" s="360" t="str">
        <f>Interview!C100</f>
        <v>Have developers been given high-level security awareness training?</v>
      </c>
      <c r="D40" s="361"/>
      <c r="E40" s="30">
        <f>Interview!E100</f>
        <v>0</v>
      </c>
      <c r="F40" s="156">
        <v>15</v>
      </c>
      <c r="G40" s="156">
        <f>IFERROR(VLOOKUP(E40,AnswerDTBL,2,FALSE),0)</f>
        <v>0</v>
      </c>
      <c r="H40" s="201">
        <f>IFERROR(AVERAGE(G40,G41),0)</f>
        <v>0</v>
      </c>
      <c r="I40" s="367">
        <f>SUM(H40,H43,H46)</f>
        <v>0</v>
      </c>
      <c r="J40" s="177"/>
      <c r="K40" s="156">
        <f>IFERROR(VLOOKUP(J40,AnswerDTBL,2,FALSE),0)</f>
        <v>0</v>
      </c>
      <c r="L40" s="158">
        <f>IFERROR(AVERAGE(K40,K41),0)</f>
        <v>0</v>
      </c>
      <c r="M40" s="432">
        <f>SUM(L40,L43,L46)</f>
        <v>0</v>
      </c>
      <c r="N40" s="177"/>
      <c r="O40" s="156">
        <f>IFERROR(VLOOKUP(N40,AnswerDTBL,2,FALSE),0)</f>
        <v>0</v>
      </c>
      <c r="P40" s="158">
        <f>IFERROR(AVERAGE(O40,O41),0)</f>
        <v>0</v>
      </c>
      <c r="Q40" s="432">
        <f>SUM(P40,P43,P46)</f>
        <v>0</v>
      </c>
      <c r="R40" s="177"/>
      <c r="S40" s="156">
        <f>IFERROR(VLOOKUP(R40,AnswerDTBL,2,FALSE),0)</f>
        <v>0</v>
      </c>
      <c r="T40" s="158">
        <f>IFERROR(AVERAGE(S40,S41),0)</f>
        <v>0</v>
      </c>
      <c r="U40" s="432">
        <f>SUM(T40,T43,T46)</f>
        <v>0</v>
      </c>
      <c r="V40" s="177"/>
      <c r="W40" s="156">
        <f>IFERROR(VLOOKUP(V40,AnswerDTBL,2,FALSE),0)</f>
        <v>0</v>
      </c>
      <c r="X40" s="158">
        <f>IFERROR(AVERAGE(W40,W41),0)</f>
        <v>0</v>
      </c>
      <c r="Y40" s="432">
        <f>SUM(X40,X43,X46)</f>
        <v>0</v>
      </c>
    </row>
    <row r="41" spans="1:25" ht="12.75" customHeight="1" x14ac:dyDescent="0.15">
      <c r="A41" s="27">
        <v>16</v>
      </c>
      <c r="B41" s="359"/>
      <c r="C41" s="362" t="str">
        <f>Interview!C105</f>
        <v>Does each project team understand where to find secure development best-practices and guidance?</v>
      </c>
      <c r="D41" s="363"/>
      <c r="E41" s="30">
        <f>Interview!E105</f>
        <v>0</v>
      </c>
      <c r="F41" s="18">
        <v>16</v>
      </c>
      <c r="G41" s="18">
        <f>IFERROR(VLOOKUP(E41,AnswerCTBL,2,FALSE),0)</f>
        <v>0</v>
      </c>
      <c r="H41" s="202"/>
      <c r="I41" s="368"/>
      <c r="J41" s="177"/>
      <c r="K41" s="18">
        <f>IFERROR(VLOOKUP(J41,AnswerCTBL,2,FALSE),0)</f>
        <v>0</v>
      </c>
      <c r="L41" s="109"/>
      <c r="M41" s="443"/>
      <c r="N41" s="177"/>
      <c r="O41" s="18">
        <f>IFERROR(VLOOKUP(N41,AnswerCTBL,2,FALSE),0)</f>
        <v>0</v>
      </c>
      <c r="P41" s="109"/>
      <c r="Q41" s="443"/>
      <c r="R41" s="177"/>
      <c r="S41" s="18">
        <f>IFERROR(VLOOKUP(R41,AnswerCTBL,2,FALSE),0)</f>
        <v>0</v>
      </c>
      <c r="T41" s="109"/>
      <c r="U41" s="443"/>
      <c r="V41" s="177"/>
      <c r="W41" s="18">
        <f>IFERROR(VLOOKUP(V41,AnswerCTBL,2,FALSE),0)</f>
        <v>0</v>
      </c>
      <c r="X41" s="109"/>
      <c r="Y41" s="443"/>
    </row>
    <row r="42" spans="1:25" ht="12.75" customHeight="1" x14ac:dyDescent="0.15">
      <c r="B42" s="303"/>
      <c r="C42" s="304"/>
      <c r="D42" s="304"/>
      <c r="E42" s="304"/>
      <c r="F42" s="304"/>
      <c r="G42" s="304"/>
      <c r="H42" s="305"/>
      <c r="I42" s="212"/>
      <c r="J42" s="178"/>
      <c r="K42" s="167"/>
      <c r="L42" s="167"/>
      <c r="M42" s="183"/>
      <c r="N42" s="178"/>
      <c r="O42" s="167"/>
      <c r="P42" s="167"/>
      <c r="Q42" s="183"/>
      <c r="R42" s="178"/>
      <c r="S42" s="167"/>
      <c r="T42" s="167"/>
      <c r="U42" s="183"/>
      <c r="V42" s="178"/>
      <c r="W42" s="167"/>
      <c r="X42" s="167"/>
      <c r="Y42" s="183"/>
    </row>
    <row r="43" spans="1:25" ht="12.75" customHeight="1" x14ac:dyDescent="0.15">
      <c r="A43" s="27">
        <v>17</v>
      </c>
      <c r="B43" s="358" t="s">
        <v>130</v>
      </c>
      <c r="C43" s="360" t="str">
        <f>Interview!C111</f>
        <v>Are those involved in the development process given role-specific security training and guidance?</v>
      </c>
      <c r="D43" s="361"/>
      <c r="E43" s="30">
        <f>Interview!E111</f>
        <v>0</v>
      </c>
      <c r="F43" s="156">
        <v>17</v>
      </c>
      <c r="G43" s="156">
        <f>IFERROR(VLOOKUP(E43,AnswerCTBL,2,FALSE),0)</f>
        <v>0</v>
      </c>
      <c r="H43" s="201">
        <f>IFERROR(AVERAGE(G43,G44),0)</f>
        <v>0</v>
      </c>
      <c r="I43" s="212"/>
      <c r="J43" s="176"/>
      <c r="K43" s="156">
        <f>IFERROR(VLOOKUP(J43,AnswerCTBL,2,FALSE),0)</f>
        <v>0</v>
      </c>
      <c r="L43" s="158">
        <f>IFERROR(AVERAGE(K43,K44),0)</f>
        <v>0</v>
      </c>
      <c r="M43" s="180"/>
      <c r="N43" s="176"/>
      <c r="O43" s="156">
        <f>IFERROR(VLOOKUP(N43,AnswerCTBL,2,FALSE),0)</f>
        <v>0</v>
      </c>
      <c r="P43" s="158">
        <f>IFERROR(AVERAGE(O43,O44),0)</f>
        <v>0</v>
      </c>
      <c r="Q43" s="180"/>
      <c r="R43" s="176"/>
      <c r="S43" s="156">
        <f>IFERROR(VLOOKUP(R43,AnswerCTBL,2,FALSE),0)</f>
        <v>0</v>
      </c>
      <c r="T43" s="158">
        <f>IFERROR(AVERAGE(S43,S44),0)</f>
        <v>0</v>
      </c>
      <c r="U43" s="180"/>
      <c r="V43" s="176"/>
      <c r="W43" s="156">
        <f>IFERROR(VLOOKUP(V43,AnswerCTBL,2,FALSE),0)</f>
        <v>0</v>
      </c>
      <c r="X43" s="158">
        <f>IFERROR(AVERAGE(W43,W44),0)</f>
        <v>0</v>
      </c>
      <c r="Y43" s="180"/>
    </row>
    <row r="44" spans="1:25" ht="12.75" customHeight="1" x14ac:dyDescent="0.15">
      <c r="A44" s="27">
        <v>18</v>
      </c>
      <c r="B44" s="359"/>
      <c r="C44" s="362" t="str">
        <f>Interview!C118</f>
        <v>Are stakeholders able to pull in security coaches for use on projects?</v>
      </c>
      <c r="D44" s="363"/>
      <c r="E44" s="30">
        <f>Interview!E118</f>
        <v>0</v>
      </c>
      <c r="F44" s="18">
        <v>18</v>
      </c>
      <c r="G44" s="18">
        <f>IFERROR(VLOOKUP(E44,AnswerCTBL,2,FALSE),0)</f>
        <v>0</v>
      </c>
      <c r="H44" s="202"/>
      <c r="I44" s="212"/>
      <c r="J44" s="177"/>
      <c r="K44" s="18">
        <f>IFERROR(VLOOKUP(J44,AnswerCTBL,2,FALSE),0)</f>
        <v>0</v>
      </c>
      <c r="L44" s="109"/>
      <c r="M44" s="180"/>
      <c r="N44" s="177"/>
      <c r="O44" s="18">
        <f>IFERROR(VLOOKUP(N44,AnswerCTBL,2,FALSE),0)</f>
        <v>0</v>
      </c>
      <c r="P44" s="109"/>
      <c r="Q44" s="180"/>
      <c r="R44" s="177"/>
      <c r="S44" s="18">
        <f>IFERROR(VLOOKUP(R44,AnswerCTBL,2,FALSE),0)</f>
        <v>0</v>
      </c>
      <c r="T44" s="109"/>
      <c r="U44" s="180"/>
      <c r="V44" s="177"/>
      <c r="W44" s="18">
        <f>IFERROR(VLOOKUP(V44,AnswerCTBL,2,FALSE),0)</f>
        <v>0</v>
      </c>
      <c r="X44" s="109"/>
      <c r="Y44" s="180"/>
    </row>
    <row r="45" spans="1:25" ht="12.75" customHeight="1" x14ac:dyDescent="0.15">
      <c r="B45" s="303"/>
      <c r="C45" s="304"/>
      <c r="D45" s="304"/>
      <c r="E45" s="304"/>
      <c r="F45" s="304"/>
      <c r="G45" s="304"/>
      <c r="H45" s="305"/>
      <c r="I45" s="212"/>
      <c r="J45" s="178"/>
      <c r="K45" s="167"/>
      <c r="L45" s="167"/>
      <c r="M45" s="183"/>
      <c r="N45" s="178"/>
      <c r="O45" s="167"/>
      <c r="P45" s="167"/>
      <c r="Q45" s="183"/>
      <c r="R45" s="178"/>
      <c r="S45" s="167"/>
      <c r="T45" s="167"/>
      <c r="U45" s="183"/>
      <c r="V45" s="178"/>
      <c r="W45" s="167"/>
      <c r="X45" s="167"/>
      <c r="Y45" s="183"/>
    </row>
    <row r="46" spans="1:25" ht="12.75" customHeight="1" x14ac:dyDescent="0.15">
      <c r="A46" s="27">
        <v>19</v>
      </c>
      <c r="B46" s="358" t="s">
        <v>139</v>
      </c>
      <c r="C46" s="360" t="str">
        <f>Interview!C124</f>
        <v>Is security-related guidance centrally controlled and consistently distributed throughout the organization?</v>
      </c>
      <c r="D46" s="361"/>
      <c r="E46" s="30">
        <f>Interview!E124</f>
        <v>0</v>
      </c>
      <c r="F46" s="156">
        <v>19</v>
      </c>
      <c r="G46" s="156">
        <f>IFERROR(VLOOKUP(E46,AnswerFTBL,2,FALSE),0)</f>
        <v>0</v>
      </c>
      <c r="H46" s="201">
        <f>IFERROR(AVERAGE(G46,G47),0)</f>
        <v>0</v>
      </c>
      <c r="I46" s="212"/>
      <c r="J46" s="176"/>
      <c r="K46" s="156">
        <f>IFERROR(VLOOKUP(J46,AnswerFTBL,2,FALSE),0)</f>
        <v>0</v>
      </c>
      <c r="L46" s="158">
        <f>IFERROR(AVERAGE(K46,K47),0)</f>
        <v>0</v>
      </c>
      <c r="M46" s="180"/>
      <c r="N46" s="176"/>
      <c r="O46" s="156">
        <f>IFERROR(VLOOKUP(N46,AnswerFTBL,2,FALSE),0)</f>
        <v>0</v>
      </c>
      <c r="P46" s="158">
        <f>IFERROR(AVERAGE(O46,O47),0)</f>
        <v>0</v>
      </c>
      <c r="Q46" s="180"/>
      <c r="R46" s="176"/>
      <c r="S46" s="156">
        <f>IFERROR(VLOOKUP(R46,AnswerFTBL,2,FALSE),0)</f>
        <v>0</v>
      </c>
      <c r="T46" s="158">
        <f>IFERROR(AVERAGE(S46,S47),0)</f>
        <v>0</v>
      </c>
      <c r="U46" s="180"/>
      <c r="V46" s="176"/>
      <c r="W46" s="156">
        <f>IFERROR(VLOOKUP(V46,AnswerFTBL,2,FALSE),0)</f>
        <v>0</v>
      </c>
      <c r="X46" s="158">
        <f>IFERROR(AVERAGE(W46,W47),0)</f>
        <v>0</v>
      </c>
      <c r="Y46" s="180"/>
    </row>
    <row r="47" spans="1:25" ht="12.75" customHeight="1" x14ac:dyDescent="0.15">
      <c r="A47" s="27">
        <v>20</v>
      </c>
      <c r="B47" s="359"/>
      <c r="C47" s="362" t="str">
        <f>Interview!C130</f>
        <v>Are developers tested to ensure a baseline skill-set for secure development practices?</v>
      </c>
      <c r="D47" s="363"/>
      <c r="E47" s="31">
        <f>Interview!E130</f>
        <v>0</v>
      </c>
      <c r="F47" s="154">
        <v>20</v>
      </c>
      <c r="G47" s="154">
        <f>IFERROR(VLOOKUP(E47,AnswerDTBL,2,FALSE),0)</f>
        <v>0</v>
      </c>
      <c r="H47" s="205"/>
      <c r="I47" s="214"/>
      <c r="J47" s="177"/>
      <c r="K47" s="18">
        <f>IFERROR(VLOOKUP(J47,AnswerDTBL,2,FALSE),0)</f>
        <v>0</v>
      </c>
      <c r="L47" s="109"/>
      <c r="M47" s="180"/>
      <c r="N47" s="177"/>
      <c r="O47" s="18">
        <f>IFERROR(VLOOKUP(N47,AnswerDTBL,2,FALSE),0)</f>
        <v>0</v>
      </c>
      <c r="P47" s="109"/>
      <c r="Q47" s="180"/>
      <c r="R47" s="177"/>
      <c r="S47" s="18">
        <f>IFERROR(VLOOKUP(R47,AnswerDTBL,2,FALSE),0)</f>
        <v>0</v>
      </c>
      <c r="T47" s="109"/>
      <c r="U47" s="180"/>
      <c r="V47" s="177"/>
      <c r="W47" s="18">
        <f>IFERROR(VLOOKUP(V47,AnswerDTBL,2,FALSE),0)</f>
        <v>0</v>
      </c>
      <c r="X47" s="109"/>
      <c r="Y47" s="180"/>
    </row>
    <row r="48" spans="1:25" ht="12.75" customHeight="1" x14ac:dyDescent="0.15">
      <c r="B48" s="336" t="s">
        <v>149</v>
      </c>
      <c r="C48" s="336"/>
      <c r="D48" s="336"/>
      <c r="E48" s="336" t="s">
        <v>461</v>
      </c>
      <c r="F48" s="336"/>
      <c r="G48" s="336"/>
      <c r="H48" s="336"/>
      <c r="I48" s="336"/>
      <c r="J48" s="448" t="s">
        <v>460</v>
      </c>
      <c r="K48" s="336"/>
      <c r="L48" s="336"/>
      <c r="M48" s="449"/>
      <c r="N48" s="448" t="s">
        <v>462</v>
      </c>
      <c r="O48" s="336"/>
      <c r="P48" s="336"/>
      <c r="Q48" s="449"/>
      <c r="R48" s="448" t="s">
        <v>463</v>
      </c>
      <c r="S48" s="336"/>
      <c r="T48" s="336"/>
      <c r="U48" s="449"/>
      <c r="V48" s="448" t="s">
        <v>464</v>
      </c>
      <c r="W48" s="336"/>
      <c r="X48" s="336"/>
      <c r="Y48" s="449"/>
    </row>
    <row r="49" spans="1:25" ht="12.75" customHeight="1" x14ac:dyDescent="0.15">
      <c r="B49" s="265" t="s">
        <v>150</v>
      </c>
      <c r="C49" s="266"/>
      <c r="D49" s="267"/>
      <c r="E49" s="78" t="s">
        <v>371</v>
      </c>
      <c r="F49" s="78"/>
      <c r="G49" s="78"/>
      <c r="H49" s="128"/>
      <c r="I49" s="171" t="s">
        <v>368</v>
      </c>
      <c r="J49" s="184" t="s">
        <v>371</v>
      </c>
      <c r="K49" s="78"/>
      <c r="L49" s="128"/>
      <c r="M49" s="185" t="s">
        <v>368</v>
      </c>
      <c r="N49" s="184" t="s">
        <v>371</v>
      </c>
      <c r="O49" s="78"/>
      <c r="P49" s="128"/>
      <c r="Q49" s="185" t="s">
        <v>368</v>
      </c>
      <c r="R49" s="184" t="s">
        <v>371</v>
      </c>
      <c r="S49" s="78"/>
      <c r="T49" s="128"/>
      <c r="U49" s="185" t="s">
        <v>368</v>
      </c>
      <c r="V49" s="184" t="s">
        <v>371</v>
      </c>
      <c r="W49" s="78"/>
      <c r="X49" s="128"/>
      <c r="Y49" s="185" t="s">
        <v>368</v>
      </c>
    </row>
    <row r="50" spans="1:25" ht="12.75" customHeight="1" x14ac:dyDescent="0.15">
      <c r="B50" s="392" t="s">
        <v>151</v>
      </c>
      <c r="C50" s="393" t="str">
        <f>Interview!C138</f>
        <v>Do projects in your organization consider and document likely threats?</v>
      </c>
      <c r="D50" s="394"/>
      <c r="E50" s="155">
        <f>Interview!E138</f>
        <v>0</v>
      </c>
      <c r="F50" s="18">
        <v>1</v>
      </c>
      <c r="G50" s="18">
        <f>IFERROR(VLOOKUP(E50,AnswerCTBL,2,FALSE),0)</f>
        <v>0</v>
      </c>
      <c r="H50" s="166">
        <f>IFERROR(AVERAGE(G50,G51),0)</f>
        <v>0</v>
      </c>
      <c r="I50" s="430">
        <f>SUM(H50,H53,H57)</f>
        <v>0</v>
      </c>
      <c r="J50" s="176"/>
      <c r="K50" s="18">
        <f>IFERROR(VLOOKUP(J50,AnswerCTBL,2,FALSE),0)</f>
        <v>0</v>
      </c>
      <c r="L50" s="109">
        <f>IFERROR(AVERAGE(K50,K51),0)</f>
        <v>0</v>
      </c>
      <c r="M50" s="444">
        <f>SUM(L50,L53,L57)</f>
        <v>0</v>
      </c>
      <c r="N50" s="176"/>
      <c r="O50" s="18">
        <f>IFERROR(VLOOKUP(N50,AnswerCTBL,2,FALSE),0)</f>
        <v>0</v>
      </c>
      <c r="P50" s="109">
        <f>IFERROR(AVERAGE(O50,O51),0)</f>
        <v>0</v>
      </c>
      <c r="Q50" s="444">
        <f>SUM(P50,P53,P57)</f>
        <v>0</v>
      </c>
      <c r="R50" s="176"/>
      <c r="S50" s="18">
        <f>IFERROR(VLOOKUP(R50,AnswerCTBL,2,FALSE),0)</f>
        <v>0</v>
      </c>
      <c r="T50" s="109">
        <f>IFERROR(AVERAGE(S50,S51),0)</f>
        <v>0</v>
      </c>
      <c r="U50" s="444">
        <f>SUM(T50,T53,T57)</f>
        <v>0</v>
      </c>
      <c r="V50" s="176"/>
      <c r="W50" s="18">
        <f>IFERROR(VLOOKUP(V50,AnswerCTBL,2,FALSE),0)</f>
        <v>0</v>
      </c>
      <c r="X50" s="109">
        <f>IFERROR(AVERAGE(W50,W51),0)</f>
        <v>0</v>
      </c>
      <c r="Y50" s="444">
        <f>SUM(X50,X53,X57)</f>
        <v>0</v>
      </c>
    </row>
    <row r="51" spans="1:25" ht="12.75" customHeight="1" x14ac:dyDescent="0.15">
      <c r="B51" s="389"/>
      <c r="C51" s="362" t="str">
        <f>Interview!C144</f>
        <v>Does your organization understand and document the types of attackers it faces?</v>
      </c>
      <c r="D51" s="363"/>
      <c r="E51" s="30">
        <f>Interview!E144</f>
        <v>0</v>
      </c>
      <c r="F51" s="18">
        <v>2</v>
      </c>
      <c r="G51" s="18">
        <f>IFERROR(VLOOKUP(E51,AnswerCTBL,2,FALSE),0)</f>
        <v>0</v>
      </c>
      <c r="H51" s="166"/>
      <c r="I51" s="431"/>
      <c r="J51" s="177"/>
      <c r="K51" s="18">
        <f>IFERROR(VLOOKUP(J51,AnswerCTBL,2,FALSE),0)</f>
        <v>0</v>
      </c>
      <c r="L51" s="109"/>
      <c r="M51" s="445"/>
      <c r="N51" s="177"/>
      <c r="O51" s="18">
        <f>IFERROR(VLOOKUP(N51,AnswerCTBL,2,FALSE),0)</f>
        <v>0</v>
      </c>
      <c r="P51" s="109"/>
      <c r="Q51" s="445"/>
      <c r="R51" s="177"/>
      <c r="S51" s="18">
        <f>IFERROR(VLOOKUP(R51,AnswerCTBL,2,FALSE),0)</f>
        <v>0</v>
      </c>
      <c r="T51" s="109"/>
      <c r="U51" s="445"/>
      <c r="V51" s="177"/>
      <c r="W51" s="18">
        <f>IFERROR(VLOOKUP(V51,AnswerCTBL,2,FALSE),0)</f>
        <v>0</v>
      </c>
      <c r="X51" s="109"/>
      <c r="Y51" s="445"/>
    </row>
    <row r="52" spans="1:25" ht="12.75" customHeight="1" x14ac:dyDescent="0.15">
      <c r="A52"/>
      <c r="B52" s="303"/>
      <c r="C52" s="304"/>
      <c r="D52" s="304"/>
      <c r="E52" s="304"/>
      <c r="F52" s="304"/>
      <c r="G52" s="304"/>
      <c r="H52" s="304"/>
      <c r="I52" s="212"/>
      <c r="J52" s="178"/>
      <c r="K52" s="167"/>
      <c r="L52" s="167"/>
      <c r="M52" s="183"/>
      <c r="N52" s="178"/>
      <c r="O52" s="167"/>
      <c r="P52" s="167"/>
      <c r="Q52" s="183"/>
      <c r="R52" s="178"/>
      <c r="S52" s="167"/>
      <c r="T52" s="167"/>
      <c r="U52" s="183"/>
      <c r="V52" s="178"/>
      <c r="W52" s="167"/>
      <c r="X52" s="167"/>
      <c r="Y52" s="183"/>
    </row>
    <row r="53" spans="1:25" ht="12.75" customHeight="1" x14ac:dyDescent="0.15">
      <c r="A53"/>
      <c r="B53" s="387" t="s">
        <v>159</v>
      </c>
      <c r="C53" s="360" t="str">
        <f>Interview!C150</f>
        <v>Do project teams regularly analyze functional requirements for likely abuses?</v>
      </c>
      <c r="D53" s="361"/>
      <c r="E53" s="30">
        <f>Interview!E150</f>
        <v>0</v>
      </c>
      <c r="F53" s="18">
        <v>3</v>
      </c>
      <c r="G53" s="18">
        <f>IFERROR(VLOOKUP(E53,AnswerCTBL,2,FALSE),0)</f>
        <v>0</v>
      </c>
      <c r="H53" s="166">
        <f>IFERROR(AVERAGE(G53,G54,G55),0)</f>
        <v>0</v>
      </c>
      <c r="I53" s="212"/>
      <c r="J53" s="176"/>
      <c r="K53" s="18">
        <f>IFERROR(VLOOKUP(J53,AnswerCTBL,2,FALSE),0)</f>
        <v>0</v>
      </c>
      <c r="L53" s="109">
        <f>IFERROR(AVERAGE(K53,K54,K55),0)</f>
        <v>0</v>
      </c>
      <c r="M53" s="180"/>
      <c r="N53" s="176"/>
      <c r="O53" s="18">
        <f>IFERROR(VLOOKUP(N53,AnswerCTBL,2,FALSE),0)</f>
        <v>0</v>
      </c>
      <c r="P53" s="109">
        <f>IFERROR(AVERAGE(O53,O54,O55),0)</f>
        <v>0</v>
      </c>
      <c r="Q53" s="180"/>
      <c r="R53" s="176"/>
      <c r="S53" s="18">
        <f>IFERROR(VLOOKUP(R53,AnswerCTBL,2,FALSE),0)</f>
        <v>0</v>
      </c>
      <c r="T53" s="109">
        <f>IFERROR(AVERAGE(S53,S54,S55),0)</f>
        <v>0</v>
      </c>
      <c r="U53" s="180"/>
      <c r="V53" s="176"/>
      <c r="W53" s="18">
        <f>IFERROR(VLOOKUP(V53,AnswerCTBL,2,FALSE),0)</f>
        <v>0</v>
      </c>
      <c r="X53" s="109">
        <f>IFERROR(AVERAGE(W53,W54,W55),0)</f>
        <v>0</v>
      </c>
      <c r="Y53" s="180"/>
    </row>
    <row r="54" spans="1:25" ht="12.75" customHeight="1" x14ac:dyDescent="0.15">
      <c r="A54"/>
      <c r="B54" s="388"/>
      <c r="C54" s="390" t="str">
        <f>Interview!C154</f>
        <v>Do project teams use a method of rating threats for relative comparison?</v>
      </c>
      <c r="D54" s="391"/>
      <c r="E54" s="30">
        <f>Interview!E154</f>
        <v>0</v>
      </c>
      <c r="F54" s="18">
        <v>4</v>
      </c>
      <c r="G54" s="18">
        <f>IFERROR(VLOOKUP(E54,AnswerCTBL,2,FALSE),0)</f>
        <v>0</v>
      </c>
      <c r="H54" s="166"/>
      <c r="I54" s="212"/>
      <c r="J54" s="177"/>
      <c r="K54" s="18">
        <f>IFERROR(VLOOKUP(J54,AnswerCTBL,2,FALSE),0)</f>
        <v>0</v>
      </c>
      <c r="L54" s="109"/>
      <c r="M54" s="180"/>
      <c r="N54" s="177"/>
      <c r="O54" s="18">
        <f>IFERROR(VLOOKUP(N54,AnswerCTBL,2,FALSE),0)</f>
        <v>0</v>
      </c>
      <c r="P54" s="109"/>
      <c r="Q54" s="180"/>
      <c r="R54" s="177"/>
      <c r="S54" s="18">
        <f>IFERROR(VLOOKUP(R54,AnswerCTBL,2,FALSE),0)</f>
        <v>0</v>
      </c>
      <c r="T54" s="109"/>
      <c r="U54" s="180"/>
      <c r="V54" s="177"/>
      <c r="W54" s="18">
        <f>IFERROR(VLOOKUP(V54,AnswerCTBL,2,FALSE),0)</f>
        <v>0</v>
      </c>
      <c r="X54" s="109"/>
      <c r="Y54" s="180"/>
    </row>
    <row r="55" spans="1:25" ht="12.75" customHeight="1" x14ac:dyDescent="0.15">
      <c r="A55"/>
      <c r="B55" s="389"/>
      <c r="C55" s="362" t="str">
        <f>Interview!C158</f>
        <v>Are stakeholders aware of relevant threats and ratings?</v>
      </c>
      <c r="D55" s="363"/>
      <c r="E55" s="30">
        <f>Interview!E158</f>
        <v>0</v>
      </c>
      <c r="F55" s="18">
        <v>5</v>
      </c>
      <c r="G55" s="18">
        <f>IFERROR(VLOOKUP(E55,AnswerCTBL,2,FALSE),0)</f>
        <v>0</v>
      </c>
      <c r="H55" s="166"/>
      <c r="I55" s="212"/>
      <c r="J55" s="177"/>
      <c r="K55" s="18">
        <f>IFERROR(VLOOKUP(J55,AnswerCTBL,2,FALSE),0)</f>
        <v>0</v>
      </c>
      <c r="L55" s="109"/>
      <c r="M55" s="180"/>
      <c r="N55" s="177"/>
      <c r="O55" s="18">
        <f>IFERROR(VLOOKUP(N55,AnswerCTBL,2,FALSE),0)</f>
        <v>0</v>
      </c>
      <c r="P55" s="109"/>
      <c r="Q55" s="180"/>
      <c r="R55" s="177"/>
      <c r="S55" s="18">
        <f>IFERROR(VLOOKUP(R55,AnswerCTBL,2,FALSE),0)</f>
        <v>0</v>
      </c>
      <c r="T55" s="109"/>
      <c r="U55" s="180"/>
      <c r="V55" s="177"/>
      <c r="W55" s="18">
        <f>IFERROR(VLOOKUP(V55,AnswerCTBL,2,FALSE),0)</f>
        <v>0</v>
      </c>
      <c r="X55" s="109"/>
      <c r="Y55" s="180"/>
    </row>
    <row r="56" spans="1:25" ht="12.75" customHeight="1" x14ac:dyDescent="0.15">
      <c r="A56"/>
      <c r="B56" s="303"/>
      <c r="C56" s="304"/>
      <c r="D56" s="304"/>
      <c r="E56" s="304"/>
      <c r="F56" s="304"/>
      <c r="G56" s="304"/>
      <c r="H56" s="304"/>
      <c r="I56" s="212"/>
      <c r="J56" s="178"/>
      <c r="K56" s="167"/>
      <c r="L56" s="167"/>
      <c r="M56" s="183"/>
      <c r="N56" s="178"/>
      <c r="O56" s="167"/>
      <c r="P56" s="167"/>
      <c r="Q56" s="183"/>
      <c r="R56" s="178"/>
      <c r="S56" s="167"/>
      <c r="T56" s="167"/>
      <c r="U56" s="183"/>
      <c r="V56" s="178"/>
      <c r="W56" s="167"/>
      <c r="X56" s="167"/>
      <c r="Y56" s="183"/>
    </row>
    <row r="57" spans="1:25" ht="12" customHeight="1" x14ac:dyDescent="0.15">
      <c r="A57"/>
      <c r="B57" s="387" t="s">
        <v>168</v>
      </c>
      <c r="C57" s="360" t="str">
        <f>Interview!C162</f>
        <v>Do project teams specifically consider risk from external software?</v>
      </c>
      <c r="D57" s="361"/>
      <c r="E57" s="30">
        <f>Interview!E162</f>
        <v>0</v>
      </c>
      <c r="F57" s="18">
        <v>6</v>
      </c>
      <c r="G57" s="18">
        <f>IFERROR(VLOOKUP(E57,AnswerCTBL,2,FALSE),0)</f>
        <v>0</v>
      </c>
      <c r="H57" s="166">
        <f>IFERROR(AVERAGE(G57,G58),0)</f>
        <v>0</v>
      </c>
      <c r="I57" s="212"/>
      <c r="J57" s="176"/>
      <c r="K57" s="18">
        <f>IFERROR(VLOOKUP(J57,AnswerCTBL,2,FALSE),0)</f>
        <v>0</v>
      </c>
      <c r="L57" s="109">
        <f>IFERROR(AVERAGE(K57,K58),0)</f>
        <v>0</v>
      </c>
      <c r="M57" s="180"/>
      <c r="N57" s="176"/>
      <c r="O57" s="18">
        <f>IFERROR(VLOOKUP(N57,AnswerCTBL,2,FALSE),0)</f>
        <v>0</v>
      </c>
      <c r="P57" s="109">
        <f>IFERROR(AVERAGE(O57,O58),0)</f>
        <v>0</v>
      </c>
      <c r="Q57" s="180"/>
      <c r="R57" s="176"/>
      <c r="S57" s="18">
        <f>IFERROR(VLOOKUP(R57,AnswerCTBL,2,FALSE),0)</f>
        <v>0</v>
      </c>
      <c r="T57" s="109">
        <f>IFERROR(AVERAGE(S57,S58),0)</f>
        <v>0</v>
      </c>
      <c r="U57" s="180"/>
      <c r="V57" s="176"/>
      <c r="W57" s="18">
        <f>IFERROR(VLOOKUP(V57,AnswerCTBL,2,FALSE),0)</f>
        <v>0</v>
      </c>
      <c r="X57" s="109">
        <f>IFERROR(AVERAGE(W57,W58),0)</f>
        <v>0</v>
      </c>
      <c r="Y57" s="180"/>
    </row>
    <row r="58" spans="1:25" ht="12.75" customHeight="1" x14ac:dyDescent="0.15">
      <c r="A58"/>
      <c r="B58" s="389"/>
      <c r="C58" s="362" t="str">
        <f>Interview!C166</f>
        <v>Are the majority of the protection mechanisms and controls captured and mapped back to threats?</v>
      </c>
      <c r="D58" s="363"/>
      <c r="E58" s="30">
        <f>Interview!E166</f>
        <v>0</v>
      </c>
      <c r="F58" s="18">
        <v>7</v>
      </c>
      <c r="G58" s="18">
        <f>IFERROR(VLOOKUP(E58,AnswerCTBL,2,FALSE),0)</f>
        <v>0</v>
      </c>
      <c r="H58" s="166"/>
      <c r="I58" s="212"/>
      <c r="J58" s="177"/>
      <c r="K58" s="18">
        <f>IFERROR(VLOOKUP(J58,AnswerCTBL,2,FALSE),0)</f>
        <v>0</v>
      </c>
      <c r="L58" s="109"/>
      <c r="M58" s="180"/>
      <c r="N58" s="177"/>
      <c r="O58" s="18">
        <f>IFERROR(VLOOKUP(N58,AnswerCTBL,2,FALSE),0)</f>
        <v>0</v>
      </c>
      <c r="P58" s="109"/>
      <c r="Q58" s="180"/>
      <c r="R58" s="177"/>
      <c r="S58" s="18">
        <f>IFERROR(VLOOKUP(R58,AnswerCTBL,2,FALSE),0)</f>
        <v>0</v>
      </c>
      <c r="T58" s="109"/>
      <c r="U58" s="180"/>
      <c r="V58" s="177"/>
      <c r="W58" s="18">
        <f>IFERROR(VLOOKUP(V58,AnswerCTBL,2,FALSE),0)</f>
        <v>0</v>
      </c>
      <c r="X58" s="109"/>
      <c r="Y58" s="180"/>
    </row>
    <row r="59" spans="1:25" ht="12.75" customHeight="1" x14ac:dyDescent="0.15">
      <c r="A59"/>
      <c r="B59" s="395" t="s">
        <v>176</v>
      </c>
      <c r="C59" s="396"/>
      <c r="D59" s="397"/>
      <c r="E59" s="146" t="s">
        <v>371</v>
      </c>
      <c r="F59" s="146"/>
      <c r="G59" s="146"/>
      <c r="H59" s="209"/>
      <c r="I59" s="215" t="s">
        <v>368</v>
      </c>
      <c r="J59" s="186" t="s">
        <v>371</v>
      </c>
      <c r="K59" s="146"/>
      <c r="L59" s="147"/>
      <c r="M59" s="185" t="s">
        <v>368</v>
      </c>
      <c r="N59" s="186" t="s">
        <v>371</v>
      </c>
      <c r="O59" s="146"/>
      <c r="P59" s="147"/>
      <c r="Q59" s="185" t="s">
        <v>368</v>
      </c>
      <c r="R59" s="186" t="s">
        <v>371</v>
      </c>
      <c r="S59" s="146"/>
      <c r="T59" s="147"/>
      <c r="U59" s="185" t="s">
        <v>368</v>
      </c>
      <c r="V59" s="186" t="s">
        <v>371</v>
      </c>
      <c r="W59" s="146"/>
      <c r="X59" s="147"/>
      <c r="Y59" s="185" t="s">
        <v>368</v>
      </c>
    </row>
    <row r="60" spans="1:25" ht="12.75" customHeight="1" x14ac:dyDescent="0.15">
      <c r="A60"/>
      <c r="B60" s="387" t="s">
        <v>177</v>
      </c>
      <c r="C60" s="360" t="str">
        <f>Interview!C173</f>
        <v>Do project teams specify security requirements during development?</v>
      </c>
      <c r="D60" s="361"/>
      <c r="E60" s="30">
        <f>Interview!E173</f>
        <v>0</v>
      </c>
      <c r="F60" s="18">
        <v>8</v>
      </c>
      <c r="G60" s="18">
        <f>IFERROR(VLOOKUP(E60,AnswerCTBL,2,FALSE),0)</f>
        <v>0</v>
      </c>
      <c r="H60" s="166">
        <f>IFERROR(AVERAGE(G60,G61),0)</f>
        <v>0</v>
      </c>
      <c r="I60" s="430">
        <f>SUM(H60,H63,H66)</f>
        <v>0</v>
      </c>
      <c r="J60" s="176"/>
      <c r="K60" s="18">
        <f>IFERROR(VLOOKUP(J60,AnswerCTBL,2,FALSE),0)</f>
        <v>0</v>
      </c>
      <c r="L60" s="109">
        <f>IFERROR(AVERAGE(K60,K61),0)</f>
        <v>0</v>
      </c>
      <c r="M60" s="444">
        <f>SUM(L60,L63,L66)</f>
        <v>0</v>
      </c>
      <c r="N60" s="176"/>
      <c r="O60" s="18">
        <f>IFERROR(VLOOKUP(N60,AnswerCTBL,2,FALSE),0)</f>
        <v>0</v>
      </c>
      <c r="P60" s="109">
        <f>IFERROR(AVERAGE(O60,O61),0)</f>
        <v>0</v>
      </c>
      <c r="Q60" s="444">
        <f>SUM(P60,P63,P66)</f>
        <v>0</v>
      </c>
      <c r="R60" s="176"/>
      <c r="S60" s="18">
        <f>IFERROR(VLOOKUP(R60,AnswerCTBL,2,FALSE),0)</f>
        <v>0</v>
      </c>
      <c r="T60" s="109">
        <f>IFERROR(AVERAGE(S60,S61),0)</f>
        <v>0</v>
      </c>
      <c r="U60" s="444">
        <f>SUM(T60,T63,T66)</f>
        <v>0</v>
      </c>
      <c r="V60" s="176"/>
      <c r="W60" s="18">
        <f>IFERROR(VLOOKUP(V60,AnswerCTBL,2,FALSE),0)</f>
        <v>0</v>
      </c>
      <c r="X60" s="109">
        <f>IFERROR(AVERAGE(W60,W61),0)</f>
        <v>0</v>
      </c>
      <c r="Y60" s="444">
        <f>SUM(X60,X63,X66)</f>
        <v>0</v>
      </c>
    </row>
    <row r="61" spans="1:25" ht="12.75" customHeight="1" x14ac:dyDescent="0.15">
      <c r="A61"/>
      <c r="B61" s="389"/>
      <c r="C61" s="362" t="str">
        <f>Interview!C179</f>
        <v>Do project teams pull requirements from best practices and compliance guidance?</v>
      </c>
      <c r="D61" s="363"/>
      <c r="E61" s="30">
        <f>Interview!E179</f>
        <v>0</v>
      </c>
      <c r="F61" s="18">
        <v>9</v>
      </c>
      <c r="G61" s="18">
        <f>IFERROR(VLOOKUP(E61,AnswerFTBL,2,FALSE),0)</f>
        <v>0</v>
      </c>
      <c r="H61" s="166"/>
      <c r="I61" s="431"/>
      <c r="J61" s="177"/>
      <c r="K61" s="18">
        <f>IFERROR(VLOOKUP(J61,AnswerFTBL,2,FALSE),0)</f>
        <v>0</v>
      </c>
      <c r="L61" s="109"/>
      <c r="M61" s="445"/>
      <c r="N61" s="177"/>
      <c r="O61" s="18">
        <f>IFERROR(VLOOKUP(N61,AnswerFTBL,2,FALSE),0)</f>
        <v>0</v>
      </c>
      <c r="P61" s="109"/>
      <c r="Q61" s="445"/>
      <c r="R61" s="177"/>
      <c r="S61" s="18">
        <f>IFERROR(VLOOKUP(R61,AnswerFTBL,2,FALSE),0)</f>
        <v>0</v>
      </c>
      <c r="T61" s="109"/>
      <c r="U61" s="445"/>
      <c r="V61" s="177"/>
      <c r="W61" s="18">
        <f>IFERROR(VLOOKUP(V61,AnswerFTBL,2,FALSE),0)</f>
        <v>0</v>
      </c>
      <c r="X61" s="109"/>
      <c r="Y61" s="445"/>
    </row>
    <row r="62" spans="1:25" ht="12.75" customHeight="1" x14ac:dyDescent="0.15">
      <c r="A62"/>
      <c r="B62" s="303"/>
      <c r="C62" s="304"/>
      <c r="D62" s="304"/>
      <c r="E62" s="304"/>
      <c r="F62" s="304"/>
      <c r="G62" s="304"/>
      <c r="H62" s="304"/>
      <c r="I62" s="212"/>
      <c r="J62" s="178"/>
      <c r="K62" s="167"/>
      <c r="L62" s="167"/>
      <c r="M62" s="183"/>
      <c r="N62" s="178"/>
      <c r="O62" s="167"/>
      <c r="P62" s="167"/>
      <c r="Q62" s="183"/>
      <c r="R62" s="178"/>
      <c r="S62" s="167"/>
      <c r="T62" s="167"/>
      <c r="U62" s="183"/>
      <c r="V62" s="178"/>
      <c r="W62" s="167"/>
      <c r="X62" s="167"/>
      <c r="Y62" s="183"/>
    </row>
    <row r="63" spans="1:25" ht="12.75" customHeight="1" x14ac:dyDescent="0.15">
      <c r="A63"/>
      <c r="B63" s="387" t="s">
        <v>186</v>
      </c>
      <c r="C63" s="360" t="str">
        <f>Interview!C185</f>
        <v>Do stakeholders review access control matrices for relevant projects?</v>
      </c>
      <c r="D63" s="361"/>
      <c r="E63" s="30">
        <f>Interview!E185</f>
        <v>0</v>
      </c>
      <c r="F63" s="18">
        <v>10</v>
      </c>
      <c r="G63" s="18">
        <f>IFERROR(VLOOKUP(E63,AnswerCTBL,2,FALSE),0)</f>
        <v>0</v>
      </c>
      <c r="H63" s="166">
        <f>IFERROR(AVERAGE(G63,G64),0)</f>
        <v>0</v>
      </c>
      <c r="I63" s="212"/>
      <c r="J63" s="176"/>
      <c r="K63" s="18">
        <f>IFERROR(VLOOKUP(J63,AnswerCTBL,2,FALSE),0)</f>
        <v>0</v>
      </c>
      <c r="L63" s="109">
        <f>IFERROR(AVERAGE(K63,K64),0)</f>
        <v>0</v>
      </c>
      <c r="M63" s="180"/>
      <c r="N63" s="176"/>
      <c r="O63" s="18">
        <f>IFERROR(VLOOKUP(N63,AnswerCTBL,2,FALSE),0)</f>
        <v>0</v>
      </c>
      <c r="P63" s="109">
        <f>IFERROR(AVERAGE(O63,O64),0)</f>
        <v>0</v>
      </c>
      <c r="Q63" s="180"/>
      <c r="R63" s="176"/>
      <c r="S63" s="18">
        <f>IFERROR(VLOOKUP(R63,AnswerCTBL,2,FALSE),0)</f>
        <v>0</v>
      </c>
      <c r="T63" s="109">
        <f>IFERROR(AVERAGE(S63,S64),0)</f>
        <v>0</v>
      </c>
      <c r="U63" s="180"/>
      <c r="V63" s="176"/>
      <c r="W63" s="18">
        <f>IFERROR(VLOOKUP(V63,AnswerCTBL,2,FALSE),0)</f>
        <v>0</v>
      </c>
      <c r="X63" s="109">
        <f>IFERROR(AVERAGE(W63,W64),0)</f>
        <v>0</v>
      </c>
      <c r="Y63" s="180"/>
    </row>
    <row r="64" spans="1:25" ht="12.75" customHeight="1" x14ac:dyDescent="0.15">
      <c r="A64"/>
      <c r="B64" s="389"/>
      <c r="C64" s="362" t="str">
        <f>Interview!C192</f>
        <v>Do project teams specify requirements based on feedback from other security activities?</v>
      </c>
      <c r="D64" s="363"/>
      <c r="E64" s="30">
        <f>Interview!E192</f>
        <v>0</v>
      </c>
      <c r="F64" s="18">
        <v>11</v>
      </c>
      <c r="G64" s="18">
        <f>IFERROR(VLOOKUP(E64,AnswerCTBL,2,FALSE),0)</f>
        <v>0</v>
      </c>
      <c r="H64" s="166"/>
      <c r="I64" s="212"/>
      <c r="J64" s="177"/>
      <c r="K64" s="18">
        <f>IFERROR(VLOOKUP(J64,AnswerCTBL,2,FALSE),0)</f>
        <v>0</v>
      </c>
      <c r="L64" s="109"/>
      <c r="M64" s="180"/>
      <c r="N64" s="177"/>
      <c r="O64" s="18">
        <f>IFERROR(VLOOKUP(N64,AnswerCTBL,2,FALSE),0)</f>
        <v>0</v>
      </c>
      <c r="P64" s="109"/>
      <c r="Q64" s="180"/>
      <c r="R64" s="177"/>
      <c r="S64" s="18">
        <f>IFERROR(VLOOKUP(R64,AnswerCTBL,2,FALSE),0)</f>
        <v>0</v>
      </c>
      <c r="T64" s="109"/>
      <c r="U64" s="180"/>
      <c r="V64" s="177"/>
      <c r="W64" s="18">
        <f>IFERROR(VLOOKUP(V64,AnswerCTBL,2,FALSE),0)</f>
        <v>0</v>
      </c>
      <c r="X64" s="109"/>
      <c r="Y64" s="180"/>
    </row>
    <row r="65" spans="1:25" ht="12.75" customHeight="1" x14ac:dyDescent="0.15">
      <c r="A65"/>
      <c r="B65" s="303"/>
      <c r="C65" s="304"/>
      <c r="D65" s="304"/>
      <c r="E65" s="304"/>
      <c r="F65" s="304"/>
      <c r="G65" s="304"/>
      <c r="H65" s="304"/>
      <c r="I65" s="212"/>
      <c r="J65" s="178"/>
      <c r="K65" s="167"/>
      <c r="L65" s="167"/>
      <c r="M65" s="183"/>
      <c r="N65" s="178"/>
      <c r="O65" s="167"/>
      <c r="P65" s="167"/>
      <c r="Q65" s="183"/>
      <c r="R65" s="178"/>
      <c r="S65" s="167"/>
      <c r="T65" s="167"/>
      <c r="U65" s="183"/>
      <c r="V65" s="178"/>
      <c r="W65" s="167"/>
      <c r="X65" s="167"/>
      <c r="Y65" s="183"/>
    </row>
    <row r="66" spans="1:25" ht="12.75" customHeight="1" x14ac:dyDescent="0.15">
      <c r="A66"/>
      <c r="B66" s="398" t="s">
        <v>193</v>
      </c>
      <c r="C66" s="400" t="str">
        <f>Interview!C196</f>
        <v>Do stakeholders review vendor agreements for security requirements?</v>
      </c>
      <c r="D66" s="401"/>
      <c r="E66" s="164">
        <f>Interview!E196</f>
        <v>0</v>
      </c>
      <c r="F66" s="161">
        <v>12</v>
      </c>
      <c r="G66" s="18">
        <f>IFERROR(VLOOKUP(E66,AnswerCTBL,2,FALSE),0)</f>
        <v>0</v>
      </c>
      <c r="H66" s="166">
        <f>IFERROR(AVERAGE(G66,G67),0)</f>
        <v>0</v>
      </c>
      <c r="I66" s="212"/>
      <c r="J66" s="176"/>
      <c r="K66" s="18">
        <f>IFERROR(VLOOKUP(J66,AnswerCTBL,2,FALSE),0)</f>
        <v>0</v>
      </c>
      <c r="L66" s="109">
        <f>IFERROR(AVERAGE(K66,K67),0)</f>
        <v>0</v>
      </c>
      <c r="M66" s="180"/>
      <c r="N66" s="176"/>
      <c r="O66" s="18">
        <f>IFERROR(VLOOKUP(N66,AnswerCTBL,2,FALSE),0)</f>
        <v>0</v>
      </c>
      <c r="P66" s="109">
        <f>IFERROR(AVERAGE(O66,O67),0)</f>
        <v>0</v>
      </c>
      <c r="Q66" s="180"/>
      <c r="R66" s="176"/>
      <c r="S66" s="18">
        <f>IFERROR(VLOOKUP(R66,AnswerCTBL,2,FALSE),0)</f>
        <v>0</v>
      </c>
      <c r="T66" s="109">
        <f>IFERROR(AVERAGE(S66,S67),0)</f>
        <v>0</v>
      </c>
      <c r="U66" s="180"/>
      <c r="V66" s="176"/>
      <c r="W66" s="18">
        <f>IFERROR(VLOOKUP(V66,AnswerCTBL,2,FALSE),0)</f>
        <v>0</v>
      </c>
      <c r="X66" s="109">
        <f>IFERROR(AVERAGE(W66,W67),0)</f>
        <v>0</v>
      </c>
      <c r="Y66" s="180"/>
    </row>
    <row r="67" spans="1:25" ht="12.75" customHeight="1" x14ac:dyDescent="0.15">
      <c r="A67"/>
      <c r="B67" s="399"/>
      <c r="C67" s="402" t="str">
        <f>Interview!C199</f>
        <v>Are audits performed against the security requirements specified by project teams?</v>
      </c>
      <c r="D67" s="403"/>
      <c r="E67" s="165">
        <f>Interview!E199</f>
        <v>0</v>
      </c>
      <c r="F67" s="161">
        <v>13</v>
      </c>
      <c r="G67" s="18">
        <f>IFERROR(VLOOKUP(E67,AnswerDTBL,2,FALSE),0)</f>
        <v>0</v>
      </c>
      <c r="H67" s="166"/>
      <c r="I67" s="212"/>
      <c r="J67" s="177"/>
      <c r="K67" s="18">
        <f>IFERROR(VLOOKUP(J67,AnswerDTBL,2,FALSE),0)</f>
        <v>0</v>
      </c>
      <c r="L67" s="109"/>
      <c r="M67" s="180"/>
      <c r="N67" s="177"/>
      <c r="O67" s="18">
        <f>IFERROR(VLOOKUP(N67,AnswerDTBL,2,FALSE),0)</f>
        <v>0</v>
      </c>
      <c r="P67" s="109"/>
      <c r="Q67" s="180"/>
      <c r="R67" s="177"/>
      <c r="S67" s="18">
        <f>IFERROR(VLOOKUP(R67,AnswerDTBL,2,FALSE),0)</f>
        <v>0</v>
      </c>
      <c r="T67" s="109"/>
      <c r="U67" s="180"/>
      <c r="V67" s="177"/>
      <c r="W67" s="18">
        <f>IFERROR(VLOOKUP(V67,AnswerDTBL,2,FALSE),0)</f>
        <v>0</v>
      </c>
      <c r="X67" s="109"/>
      <c r="Y67" s="180"/>
    </row>
    <row r="68" spans="1:25" ht="12.75" customHeight="1" x14ac:dyDescent="0.15">
      <c r="A68"/>
      <c r="B68" s="395" t="s">
        <v>199</v>
      </c>
      <c r="C68" s="396"/>
      <c r="D68" s="397"/>
      <c r="E68" s="146" t="s">
        <v>371</v>
      </c>
      <c r="F68" s="146"/>
      <c r="G68" s="146"/>
      <c r="H68" s="209"/>
      <c r="I68" s="215" t="s">
        <v>368</v>
      </c>
      <c r="J68" s="186" t="s">
        <v>371</v>
      </c>
      <c r="K68" s="146"/>
      <c r="L68" s="147"/>
      <c r="M68" s="185" t="s">
        <v>368</v>
      </c>
      <c r="N68" s="186" t="s">
        <v>371</v>
      </c>
      <c r="O68" s="146"/>
      <c r="P68" s="147"/>
      <c r="Q68" s="185" t="s">
        <v>368</v>
      </c>
      <c r="R68" s="186" t="s">
        <v>371</v>
      </c>
      <c r="S68" s="146"/>
      <c r="T68" s="147"/>
      <c r="U68" s="185" t="s">
        <v>368</v>
      </c>
      <c r="V68" s="186" t="s">
        <v>371</v>
      </c>
      <c r="W68" s="146"/>
      <c r="X68" s="147"/>
      <c r="Y68" s="185" t="s">
        <v>368</v>
      </c>
    </row>
    <row r="69" spans="1:25" ht="12.75" customHeight="1" x14ac:dyDescent="0.15">
      <c r="A69"/>
      <c r="B69" s="387" t="s">
        <v>200</v>
      </c>
      <c r="C69" s="360" t="str">
        <f>Interview!C206</f>
        <v>Are project teams provided with a list of recommended third-party components?</v>
      </c>
      <c r="D69" s="361"/>
      <c r="E69" s="30">
        <f>Interview!E206</f>
        <v>0</v>
      </c>
      <c r="F69" s="18">
        <v>14</v>
      </c>
      <c r="G69" s="18">
        <f>IFERROR(VLOOKUP(E69,AnswerFTBL,2,FALSE),0)</f>
        <v>0</v>
      </c>
      <c r="H69" s="166">
        <f>IFERROR(AVERAGE(G69,G70),0)</f>
        <v>0</v>
      </c>
      <c r="I69" s="430">
        <f>SUM(H69,H72,H75)</f>
        <v>0</v>
      </c>
      <c r="J69" s="176"/>
      <c r="K69" s="18">
        <f>IFERROR(VLOOKUP(J69,AnswerFTBL,2,FALSE),0)</f>
        <v>0</v>
      </c>
      <c r="L69" s="109">
        <f>IFERROR(AVERAGE(K69,K70),0)</f>
        <v>0</v>
      </c>
      <c r="M69" s="444">
        <f>SUM(L69,L72,L75)</f>
        <v>0</v>
      </c>
      <c r="N69" s="176"/>
      <c r="O69" s="18">
        <f>IFERROR(VLOOKUP(N69,AnswerFTBL,2,FALSE),0)</f>
        <v>0</v>
      </c>
      <c r="P69" s="109">
        <f>IFERROR(AVERAGE(O69,O70),0)</f>
        <v>0</v>
      </c>
      <c r="Q69" s="444">
        <f>SUM(P69,P72,P75)</f>
        <v>0</v>
      </c>
      <c r="R69" s="176"/>
      <c r="S69" s="18">
        <f>IFERROR(VLOOKUP(R69,AnswerFTBL,2,FALSE),0)</f>
        <v>0</v>
      </c>
      <c r="T69" s="109">
        <f>IFERROR(AVERAGE(S69,S70),0)</f>
        <v>0</v>
      </c>
      <c r="U69" s="444">
        <f>SUM(T69,T72,T75)</f>
        <v>0</v>
      </c>
      <c r="V69" s="176"/>
      <c r="W69" s="18">
        <f>IFERROR(VLOOKUP(V69,AnswerFTBL,2,FALSE),0)</f>
        <v>0</v>
      </c>
      <c r="X69" s="109">
        <f>IFERROR(AVERAGE(W69,W70),0)</f>
        <v>0</v>
      </c>
      <c r="Y69" s="444">
        <f>SUM(X69,X72,X75)</f>
        <v>0</v>
      </c>
    </row>
    <row r="70" spans="1:25" ht="12.75" customHeight="1" x14ac:dyDescent="0.15">
      <c r="A70"/>
      <c r="B70" s="389"/>
      <c r="C70" s="362" t="str">
        <f>Interview!C211</f>
        <v>Are project teams aware of secure design principles and do they apply them consistently?</v>
      </c>
      <c r="D70" s="363"/>
      <c r="E70" s="30">
        <f>Interview!E211</f>
        <v>0</v>
      </c>
      <c r="F70" s="18">
        <v>15</v>
      </c>
      <c r="G70" s="18">
        <f>IFERROR(VLOOKUP(E70,AnswerCTBL,2,FALSE),0)</f>
        <v>0</v>
      </c>
      <c r="H70" s="166"/>
      <c r="I70" s="431"/>
      <c r="J70" s="177"/>
      <c r="K70" s="18">
        <f>IFERROR(VLOOKUP(J70,AnswerCTBL,2,FALSE),0)</f>
        <v>0</v>
      </c>
      <c r="L70" s="109"/>
      <c r="M70" s="445"/>
      <c r="N70" s="177"/>
      <c r="O70" s="18">
        <f>IFERROR(VLOOKUP(N70,AnswerCTBL,2,FALSE),0)</f>
        <v>0</v>
      </c>
      <c r="P70" s="109"/>
      <c r="Q70" s="445"/>
      <c r="R70" s="177"/>
      <c r="S70" s="18">
        <f>IFERROR(VLOOKUP(R70,AnswerCTBL,2,FALSE),0)</f>
        <v>0</v>
      </c>
      <c r="T70" s="109"/>
      <c r="U70" s="445"/>
      <c r="V70" s="177"/>
      <c r="W70" s="18">
        <f>IFERROR(VLOOKUP(V70,AnswerCTBL,2,FALSE),0)</f>
        <v>0</v>
      </c>
      <c r="X70" s="109"/>
      <c r="Y70" s="445"/>
    </row>
    <row r="71" spans="1:25" ht="12.75" customHeight="1" x14ac:dyDescent="0.15">
      <c r="A71"/>
      <c r="B71" s="303"/>
      <c r="C71" s="304"/>
      <c r="D71" s="304"/>
      <c r="E71" s="304"/>
      <c r="F71" s="304"/>
      <c r="G71" s="304"/>
      <c r="H71" s="304"/>
      <c r="I71" s="212"/>
      <c r="J71" s="178"/>
      <c r="K71" s="167"/>
      <c r="L71" s="167"/>
      <c r="M71" s="183"/>
      <c r="N71" s="178"/>
      <c r="O71" s="167"/>
      <c r="P71" s="167"/>
      <c r="Q71" s="183"/>
      <c r="R71" s="178"/>
      <c r="S71" s="167"/>
      <c r="T71" s="167"/>
      <c r="U71" s="183"/>
      <c r="V71" s="178"/>
      <c r="W71" s="167"/>
      <c r="X71" s="167"/>
      <c r="Y71" s="183"/>
    </row>
    <row r="72" spans="1:25" ht="12.75" customHeight="1" x14ac:dyDescent="0.15">
      <c r="A72"/>
      <c r="B72" s="387" t="s">
        <v>207</v>
      </c>
      <c r="C72" s="360" t="str">
        <f>Interview!C216</f>
        <v>Do you advertise shared security services with guidance for project teams?</v>
      </c>
      <c r="D72" s="361"/>
      <c r="E72" s="30">
        <f>Interview!E216</f>
        <v>0</v>
      </c>
      <c r="F72" s="18">
        <v>16</v>
      </c>
      <c r="G72" s="18">
        <f>IFERROR(VLOOKUP(E72,AnswerGTBL,2,FALSE),0)</f>
        <v>0</v>
      </c>
      <c r="H72" s="166">
        <f>IFERROR(AVERAGE(G72,G73),0)</f>
        <v>0</v>
      </c>
      <c r="I72" s="212"/>
      <c r="J72" s="176"/>
      <c r="K72" s="18">
        <f>IFERROR(VLOOKUP(J72,AnswerGTBL,2,FALSE),0)</f>
        <v>0</v>
      </c>
      <c r="L72" s="109">
        <f>IFERROR(AVERAGE(K72,K73),0)</f>
        <v>0</v>
      </c>
      <c r="M72" s="180"/>
      <c r="N72" s="176"/>
      <c r="O72" s="18">
        <f>IFERROR(VLOOKUP(N72,AnswerGTBL,2,FALSE),0)</f>
        <v>0</v>
      </c>
      <c r="P72" s="109">
        <f>IFERROR(AVERAGE(O72,O73),0)</f>
        <v>0</v>
      </c>
      <c r="Q72" s="180"/>
      <c r="R72" s="176"/>
      <c r="S72" s="18">
        <f>IFERROR(VLOOKUP(R72,AnswerGTBL,2,FALSE),0)</f>
        <v>0</v>
      </c>
      <c r="T72" s="109">
        <f>IFERROR(AVERAGE(S72,S73),0)</f>
        <v>0</v>
      </c>
      <c r="U72" s="180"/>
      <c r="V72" s="176"/>
      <c r="W72" s="18">
        <f>IFERROR(VLOOKUP(V72,AnswerGTBL,2,FALSE),0)</f>
        <v>0</v>
      </c>
      <c r="X72" s="109">
        <f>IFERROR(AVERAGE(W72,W73),0)</f>
        <v>0</v>
      </c>
      <c r="Y72" s="180"/>
    </row>
    <row r="73" spans="1:25" ht="12.75" customHeight="1" x14ac:dyDescent="0.15">
      <c r="A73"/>
      <c r="B73" s="389"/>
      <c r="C73" s="362" t="str">
        <f>Interview!C223</f>
        <v>Are project teams provided with prescriptive design patterns based on their application architecture?</v>
      </c>
      <c r="D73" s="363"/>
      <c r="E73" s="30">
        <f>Interview!E223</f>
        <v>0</v>
      </c>
      <c r="F73" s="18">
        <v>17</v>
      </c>
      <c r="G73" s="18">
        <f>IFERROR(VLOOKUP(E73,AnswerFTBL,2,FALSE),0)</f>
        <v>0</v>
      </c>
      <c r="H73" s="166"/>
      <c r="I73" s="212"/>
      <c r="J73" s="177"/>
      <c r="K73" s="18">
        <f>IFERROR(VLOOKUP(J73,AnswerFTBL,2,FALSE),0)</f>
        <v>0</v>
      </c>
      <c r="L73" s="109"/>
      <c r="M73" s="180"/>
      <c r="N73" s="177"/>
      <c r="O73" s="18">
        <f>IFERROR(VLOOKUP(N73,AnswerFTBL,2,FALSE),0)</f>
        <v>0</v>
      </c>
      <c r="P73" s="109"/>
      <c r="Q73" s="180"/>
      <c r="R73" s="177"/>
      <c r="S73" s="18">
        <f>IFERROR(VLOOKUP(R73,AnswerFTBL,2,FALSE),0)</f>
        <v>0</v>
      </c>
      <c r="T73" s="109"/>
      <c r="U73" s="180"/>
      <c r="V73" s="177"/>
      <c r="W73" s="18">
        <f>IFERROR(VLOOKUP(V73,AnswerFTBL,2,FALSE),0)</f>
        <v>0</v>
      </c>
      <c r="X73" s="109"/>
      <c r="Y73" s="180"/>
    </row>
    <row r="74" spans="1:25" ht="12.75" customHeight="1" x14ac:dyDescent="0.15">
      <c r="A74"/>
      <c r="B74" s="303"/>
      <c r="C74" s="304"/>
      <c r="D74" s="304"/>
      <c r="E74" s="304"/>
      <c r="F74" s="304"/>
      <c r="G74" s="304"/>
      <c r="H74" s="304"/>
      <c r="I74" s="212"/>
      <c r="J74" s="178"/>
      <c r="K74" s="167"/>
      <c r="L74" s="167"/>
      <c r="M74" s="183"/>
      <c r="N74" s="178"/>
      <c r="O74" s="167"/>
      <c r="P74" s="167"/>
      <c r="Q74" s="183"/>
      <c r="R74" s="178"/>
      <c r="S74" s="167"/>
      <c r="T74" s="167"/>
      <c r="U74" s="183"/>
      <c r="V74" s="178"/>
      <c r="W74" s="167"/>
      <c r="X74" s="167"/>
      <c r="Y74" s="183"/>
    </row>
    <row r="75" spans="1:25" ht="12.75" customHeight="1" x14ac:dyDescent="0.15">
      <c r="A75"/>
      <c r="B75" s="387" t="s">
        <v>217</v>
      </c>
      <c r="C75" s="360" t="str">
        <f>Interview!C229</f>
        <v>Do project teams build software from centrally-controlled platforms and frameworks?</v>
      </c>
      <c r="D75" s="361"/>
      <c r="E75" s="30">
        <f>Interview!E229</f>
        <v>0</v>
      </c>
      <c r="F75" s="18">
        <v>18</v>
      </c>
      <c r="G75" s="18">
        <f>IFERROR(VLOOKUP(E75,AnswerCTBL,2,FALSE),0)</f>
        <v>0</v>
      </c>
      <c r="H75" s="166">
        <f>IFERROR(AVERAGE(G75,G76),0)</f>
        <v>0</v>
      </c>
      <c r="I75" s="212"/>
      <c r="J75" s="176"/>
      <c r="K75" s="18">
        <f>IFERROR(VLOOKUP(J75,AnswerCTBL,2,FALSE),0)</f>
        <v>0</v>
      </c>
      <c r="L75" s="109">
        <f>IFERROR(AVERAGE(K75,K76),0)</f>
        <v>0</v>
      </c>
      <c r="M75" s="180"/>
      <c r="N75" s="176"/>
      <c r="O75" s="18">
        <f>IFERROR(VLOOKUP(N75,AnswerCTBL,2,FALSE),0)</f>
        <v>0</v>
      </c>
      <c r="P75" s="109">
        <f>IFERROR(AVERAGE(O75,O76),0)</f>
        <v>0</v>
      </c>
      <c r="Q75" s="180"/>
      <c r="R75" s="176"/>
      <c r="S75" s="18">
        <f>IFERROR(VLOOKUP(R75,AnswerCTBL,2,FALSE),0)</f>
        <v>0</v>
      </c>
      <c r="T75" s="109">
        <f>IFERROR(AVERAGE(S75,S76),0)</f>
        <v>0</v>
      </c>
      <c r="U75" s="180"/>
      <c r="V75" s="176"/>
      <c r="W75" s="18">
        <f>IFERROR(VLOOKUP(V75,AnswerCTBL,2,FALSE),0)</f>
        <v>0</v>
      </c>
      <c r="X75" s="109">
        <f>IFERROR(AVERAGE(W75,W76),0)</f>
        <v>0</v>
      </c>
      <c r="Y75" s="180"/>
    </row>
    <row r="76" spans="1:25" ht="12.75" customHeight="1" x14ac:dyDescent="0.15">
      <c r="A76"/>
      <c r="B76" s="388"/>
      <c r="C76" s="390" t="str">
        <f>Interview!C233</f>
        <v>Are project teams audited for the use of secure architecture components?</v>
      </c>
      <c r="D76" s="391"/>
      <c r="E76" s="30">
        <f>Interview!E233</f>
        <v>0</v>
      </c>
      <c r="F76" s="18">
        <v>19</v>
      </c>
      <c r="G76" s="18">
        <f>IFERROR(VLOOKUP(E76,AnswerDTBL,2,FALSE),0)</f>
        <v>0</v>
      </c>
      <c r="H76" s="166"/>
      <c r="I76" s="214"/>
      <c r="J76" s="177"/>
      <c r="K76" s="18">
        <f>IFERROR(VLOOKUP(J76,AnswerDTBL,2,FALSE),0)</f>
        <v>0</v>
      </c>
      <c r="L76" s="109"/>
      <c r="M76" s="180"/>
      <c r="N76" s="177"/>
      <c r="O76" s="18">
        <f>IFERROR(VLOOKUP(N76,AnswerDTBL,2,FALSE),0)</f>
        <v>0</v>
      </c>
      <c r="P76" s="109"/>
      <c r="Q76" s="180"/>
      <c r="R76" s="177"/>
      <c r="S76" s="18">
        <f>IFERROR(VLOOKUP(R76,AnswerDTBL,2,FALSE),0)</f>
        <v>0</v>
      </c>
      <c r="T76" s="109"/>
      <c r="U76" s="180"/>
      <c r="V76" s="177"/>
      <c r="W76" s="18">
        <f>IFERROR(VLOOKUP(V76,AnswerDTBL,2,FALSE),0)</f>
        <v>0</v>
      </c>
      <c r="X76" s="109"/>
      <c r="Y76" s="180"/>
    </row>
    <row r="77" spans="1:25" ht="12.75" customHeight="1" x14ac:dyDescent="0.15">
      <c r="A77"/>
      <c r="B77" s="337" t="s">
        <v>222</v>
      </c>
      <c r="C77" s="337"/>
      <c r="D77" s="337"/>
      <c r="E77" s="337" t="s">
        <v>461</v>
      </c>
      <c r="F77" s="337"/>
      <c r="G77" s="337"/>
      <c r="H77" s="337"/>
      <c r="I77" s="337"/>
      <c r="J77" s="450" t="s">
        <v>460</v>
      </c>
      <c r="K77" s="337"/>
      <c r="L77" s="337"/>
      <c r="M77" s="451"/>
      <c r="N77" s="450" t="s">
        <v>462</v>
      </c>
      <c r="O77" s="337"/>
      <c r="P77" s="337"/>
      <c r="Q77" s="451"/>
      <c r="R77" s="450" t="s">
        <v>463</v>
      </c>
      <c r="S77" s="337"/>
      <c r="T77" s="337"/>
      <c r="U77" s="451"/>
      <c r="V77" s="450" t="s">
        <v>464</v>
      </c>
      <c r="W77" s="337"/>
      <c r="X77" s="337"/>
      <c r="Y77" s="451"/>
    </row>
    <row r="78" spans="1:25" ht="12.75" customHeight="1" x14ac:dyDescent="0.15">
      <c r="A78"/>
      <c r="B78" s="259" t="s">
        <v>223</v>
      </c>
      <c r="C78" s="260"/>
      <c r="D78" s="261"/>
      <c r="E78" s="83" t="s">
        <v>371</v>
      </c>
      <c r="F78" s="83"/>
      <c r="G78" s="83"/>
      <c r="H78" s="130"/>
      <c r="I78" s="172" t="s">
        <v>368</v>
      </c>
      <c r="J78" s="187" t="s">
        <v>371</v>
      </c>
      <c r="K78" s="83"/>
      <c r="L78" s="130"/>
      <c r="M78" s="188" t="s">
        <v>368</v>
      </c>
      <c r="N78" s="187" t="s">
        <v>371</v>
      </c>
      <c r="O78" s="83"/>
      <c r="P78" s="130"/>
      <c r="Q78" s="188" t="s">
        <v>368</v>
      </c>
      <c r="R78" s="187" t="s">
        <v>371</v>
      </c>
      <c r="S78" s="83"/>
      <c r="T78" s="130"/>
      <c r="U78" s="188" t="s">
        <v>368</v>
      </c>
      <c r="V78" s="187" t="s">
        <v>371</v>
      </c>
      <c r="W78" s="83"/>
      <c r="X78" s="130"/>
      <c r="Y78" s="188" t="s">
        <v>368</v>
      </c>
    </row>
    <row r="79" spans="1:25" ht="12.75" customHeight="1" x14ac:dyDescent="0.15">
      <c r="A79"/>
      <c r="B79" s="404" t="s">
        <v>224</v>
      </c>
      <c r="C79" s="393" t="str">
        <f>Interview!C239</f>
        <v>Do project teams document the attack perimeter of software designs?</v>
      </c>
      <c r="D79" s="394"/>
      <c r="E79" s="155">
        <f>Interview!E239</f>
        <v>0</v>
      </c>
      <c r="F79" s="18">
        <v>1</v>
      </c>
      <c r="G79" s="18">
        <f>IFERROR(VLOOKUP(E79,AnswerCTBL,2,FALSE),0)</f>
        <v>0</v>
      </c>
      <c r="H79" s="166">
        <f>IFERROR(AVERAGE(G79,G80),0)</f>
        <v>0</v>
      </c>
      <c r="I79" s="406">
        <f>SUM(H79,H82,H85)</f>
        <v>0</v>
      </c>
      <c r="J79" s="176"/>
      <c r="K79" s="18">
        <f>IFERROR(VLOOKUP(J79,AnswerCTBL,2,FALSE),0)</f>
        <v>0</v>
      </c>
      <c r="L79" s="109">
        <f>IFERROR(AVERAGE(K79,K80),0)</f>
        <v>0</v>
      </c>
      <c r="M79" s="446">
        <f>SUM(L79,L82,L85)</f>
        <v>0</v>
      </c>
      <c r="N79" s="176"/>
      <c r="O79" s="18">
        <f>IFERROR(VLOOKUP(N79,AnswerCTBL,2,FALSE),0)</f>
        <v>0</v>
      </c>
      <c r="P79" s="109">
        <f>IFERROR(AVERAGE(O79,O80),0)</f>
        <v>0</v>
      </c>
      <c r="Q79" s="446">
        <f>SUM(P79,P82,P85)</f>
        <v>0</v>
      </c>
      <c r="R79" s="176"/>
      <c r="S79" s="18">
        <f>IFERROR(VLOOKUP(R79,AnswerCTBL,2,FALSE),0)</f>
        <v>0</v>
      </c>
      <c r="T79" s="109">
        <f>IFERROR(AVERAGE(S79,S80),0)</f>
        <v>0</v>
      </c>
      <c r="U79" s="446">
        <f>SUM(T79,T82,T85)</f>
        <v>0</v>
      </c>
      <c r="V79" s="176"/>
      <c r="W79" s="18">
        <f>IFERROR(VLOOKUP(V79,AnswerCTBL,2,FALSE),0)</f>
        <v>0</v>
      </c>
      <c r="X79" s="109">
        <f>IFERROR(AVERAGE(W79,W80),0)</f>
        <v>0</v>
      </c>
      <c r="Y79" s="446">
        <f>SUM(X79,X82,X85)</f>
        <v>0</v>
      </c>
    </row>
    <row r="80" spans="1:25" ht="12.75" customHeight="1" x14ac:dyDescent="0.15">
      <c r="A80"/>
      <c r="B80" s="405"/>
      <c r="C80" s="362" t="str">
        <f>Interview!C247</f>
        <v>Do project teams check software designs against known security risks?</v>
      </c>
      <c r="D80" s="363"/>
      <c r="E80" s="30">
        <f>Interview!E247</f>
        <v>0</v>
      </c>
      <c r="F80" s="18">
        <v>2</v>
      </c>
      <c r="G80" s="18">
        <f>IFERROR(VLOOKUP(E80,AnswerCTBL,2,FALSE),0)</f>
        <v>0</v>
      </c>
      <c r="H80" s="166"/>
      <c r="I80" s="407"/>
      <c r="J80" s="177"/>
      <c r="K80" s="18">
        <f>IFERROR(VLOOKUP(J80,AnswerCTBL,2,FALSE),0)</f>
        <v>0</v>
      </c>
      <c r="L80" s="109"/>
      <c r="M80" s="447"/>
      <c r="N80" s="177"/>
      <c r="O80" s="18">
        <f>IFERROR(VLOOKUP(N80,AnswerCTBL,2,FALSE),0)</f>
        <v>0</v>
      </c>
      <c r="P80" s="109"/>
      <c r="Q80" s="447"/>
      <c r="R80" s="177"/>
      <c r="S80" s="18">
        <f>IFERROR(VLOOKUP(R80,AnswerCTBL,2,FALSE),0)</f>
        <v>0</v>
      </c>
      <c r="T80" s="109"/>
      <c r="U80" s="447"/>
      <c r="V80" s="177"/>
      <c r="W80" s="18">
        <f>IFERROR(VLOOKUP(V80,AnswerCTBL,2,FALSE),0)</f>
        <v>0</v>
      </c>
      <c r="X80" s="109"/>
      <c r="Y80" s="447"/>
    </row>
    <row r="81" spans="1:25" ht="12.75" customHeight="1" x14ac:dyDescent="0.15">
      <c r="A81"/>
      <c r="B81" s="303"/>
      <c r="C81" s="304"/>
      <c r="D81" s="304"/>
      <c r="E81" s="304"/>
      <c r="F81" s="304"/>
      <c r="G81" s="304"/>
      <c r="H81" s="304"/>
      <c r="I81" s="212"/>
      <c r="J81" s="178"/>
      <c r="K81" s="167"/>
      <c r="L81" s="167"/>
      <c r="M81" s="183"/>
      <c r="N81" s="178"/>
      <c r="O81" s="167"/>
      <c r="P81" s="167"/>
      <c r="Q81" s="183"/>
      <c r="R81" s="178"/>
      <c r="S81" s="167"/>
      <c r="T81" s="167"/>
      <c r="U81" s="183"/>
      <c r="V81" s="178"/>
      <c r="W81" s="167"/>
      <c r="X81" s="167"/>
      <c r="Y81" s="183"/>
    </row>
    <row r="82" spans="1:25" ht="12.75" customHeight="1" x14ac:dyDescent="0.15">
      <c r="A82"/>
      <c r="B82" s="408" t="s">
        <v>237</v>
      </c>
      <c r="C82" s="360" t="str">
        <f>Interview!C254</f>
        <v>Do project teams specifically analyze design elements for security mechanisms?</v>
      </c>
      <c r="D82" s="361"/>
      <c r="E82" s="30">
        <f>Interview!E254</f>
        <v>0</v>
      </c>
      <c r="F82" s="18">
        <v>3</v>
      </c>
      <c r="G82" s="18">
        <f>IFERROR(VLOOKUP(E82,AnswerCTBL,2,FALSE),0)</f>
        <v>0</v>
      </c>
      <c r="H82" s="166">
        <f>IFERROR(AVERAGE(G82,G83),0)</f>
        <v>0</v>
      </c>
      <c r="I82" s="212"/>
      <c r="J82" s="176"/>
      <c r="K82" s="18">
        <f>IFERROR(VLOOKUP(J82,AnswerCTBL,2,FALSE),0)</f>
        <v>0</v>
      </c>
      <c r="L82" s="109">
        <f>IFERROR(AVERAGE(K82,K83),0)</f>
        <v>0</v>
      </c>
      <c r="M82" s="180"/>
      <c r="N82" s="176"/>
      <c r="O82" s="18">
        <f>IFERROR(VLOOKUP(N82,AnswerCTBL,2,FALSE),0)</f>
        <v>0</v>
      </c>
      <c r="P82" s="109">
        <f>IFERROR(AVERAGE(O82,O83),0)</f>
        <v>0</v>
      </c>
      <c r="Q82" s="180"/>
      <c r="R82" s="176"/>
      <c r="S82" s="18">
        <f>IFERROR(VLOOKUP(R82,AnswerCTBL,2,FALSE),0)</f>
        <v>0</v>
      </c>
      <c r="T82" s="109">
        <f>IFERROR(AVERAGE(S82,S83),0)</f>
        <v>0</v>
      </c>
      <c r="U82" s="180"/>
      <c r="V82" s="176"/>
      <c r="W82" s="18">
        <f>IFERROR(VLOOKUP(V82,AnswerCTBL,2,FALSE),0)</f>
        <v>0</v>
      </c>
      <c r="X82" s="109">
        <f>IFERROR(AVERAGE(W82,W83),0)</f>
        <v>0</v>
      </c>
      <c r="Y82" s="180"/>
    </row>
    <row r="83" spans="1:25" ht="12.75" customHeight="1" x14ac:dyDescent="0.15">
      <c r="A83"/>
      <c r="B83" s="405"/>
      <c r="C83" s="362" t="str">
        <f>Interview!C259</f>
        <v>Are project stakeholders aware of how to obtain a formal secure design review?</v>
      </c>
      <c r="D83" s="363"/>
      <c r="E83" s="30">
        <f>Interview!E259</f>
        <v>0</v>
      </c>
      <c r="F83" s="18">
        <v>4</v>
      </c>
      <c r="G83" s="18">
        <f>IFERROR(VLOOKUP(E83,AnswerBTBL,2,FALSE),0)</f>
        <v>0</v>
      </c>
      <c r="H83" s="166"/>
      <c r="I83" s="212"/>
      <c r="J83" s="177"/>
      <c r="K83" s="18">
        <f>IFERROR(VLOOKUP(J83,AnswerBTBL,2,FALSE),0)</f>
        <v>0</v>
      </c>
      <c r="L83" s="109"/>
      <c r="M83" s="180"/>
      <c r="N83" s="177"/>
      <c r="O83" s="18">
        <f>IFERROR(VLOOKUP(N83,AnswerBTBL,2,FALSE),0)</f>
        <v>0</v>
      </c>
      <c r="P83" s="109"/>
      <c r="Q83" s="180"/>
      <c r="R83" s="177"/>
      <c r="S83" s="18">
        <f>IFERROR(VLOOKUP(R83,AnswerBTBL,2,FALSE),0)</f>
        <v>0</v>
      </c>
      <c r="T83" s="109"/>
      <c r="U83" s="180"/>
      <c r="V83" s="177"/>
      <c r="W83" s="18">
        <f>IFERROR(VLOOKUP(V83,AnswerBTBL,2,FALSE),0)</f>
        <v>0</v>
      </c>
      <c r="X83" s="109"/>
      <c r="Y83" s="180"/>
    </row>
    <row r="84" spans="1:25" ht="12.75" customHeight="1" x14ac:dyDescent="0.15">
      <c r="A84"/>
      <c r="B84" s="303"/>
      <c r="C84" s="304"/>
      <c r="D84" s="304"/>
      <c r="E84" s="304"/>
      <c r="F84" s="304"/>
      <c r="G84" s="304"/>
      <c r="H84" s="304"/>
      <c r="I84" s="212"/>
      <c r="J84" s="178"/>
      <c r="K84" s="167"/>
      <c r="L84" s="167"/>
      <c r="M84" s="183"/>
      <c r="N84" s="178"/>
      <c r="O84" s="167"/>
      <c r="P84" s="167"/>
      <c r="Q84" s="183"/>
      <c r="R84" s="178"/>
      <c r="S84" s="167"/>
      <c r="T84" s="167"/>
      <c r="U84" s="183"/>
      <c r="V84" s="178"/>
      <c r="W84" s="167"/>
      <c r="X84" s="167"/>
      <c r="Y84" s="183"/>
    </row>
    <row r="85" spans="1:25" ht="12.75" customHeight="1" x14ac:dyDescent="0.15">
      <c r="A85"/>
      <c r="B85" s="408" t="s">
        <v>244</v>
      </c>
      <c r="C85" s="360" t="str">
        <f>Interview!C265</f>
        <v>Does the secure design review process incorporate detailed data-level analysis?</v>
      </c>
      <c r="D85" s="361"/>
      <c r="E85" s="30">
        <f>Interview!E265</f>
        <v>0</v>
      </c>
      <c r="F85" s="18">
        <v>5</v>
      </c>
      <c r="G85" s="18">
        <f>IFERROR(VLOOKUP(E85,AnswerCTBL,2,FALSE),0)</f>
        <v>0</v>
      </c>
      <c r="H85" s="166">
        <f>IFERROR(AVERAGE(G85,G86),0)</f>
        <v>0</v>
      </c>
      <c r="I85" s="212"/>
      <c r="J85" s="176"/>
      <c r="K85" s="18">
        <f>IFERROR(VLOOKUP(J85,AnswerCTBL,2,FALSE),0)</f>
        <v>0</v>
      </c>
      <c r="L85" s="109">
        <f>IFERROR(AVERAGE(K85,K86),0)</f>
        <v>0</v>
      </c>
      <c r="M85" s="180"/>
      <c r="N85" s="176"/>
      <c r="O85" s="18">
        <f>IFERROR(VLOOKUP(N85,AnswerCTBL,2,FALSE),0)</f>
        <v>0</v>
      </c>
      <c r="P85" s="109">
        <f>IFERROR(AVERAGE(O85,O86),0)</f>
        <v>0</v>
      </c>
      <c r="Q85" s="180"/>
      <c r="R85" s="176"/>
      <c r="S85" s="18">
        <f>IFERROR(VLOOKUP(R85,AnswerCTBL,2,FALSE),0)</f>
        <v>0</v>
      </c>
      <c r="T85" s="109">
        <f>IFERROR(AVERAGE(S85,S86),0)</f>
        <v>0</v>
      </c>
      <c r="U85" s="180"/>
      <c r="V85" s="176"/>
      <c r="W85" s="18">
        <f>IFERROR(VLOOKUP(V85,AnswerCTBL,2,FALSE),0)</f>
        <v>0</v>
      </c>
      <c r="X85" s="109">
        <f>IFERROR(AVERAGE(W85,W86),0)</f>
        <v>0</v>
      </c>
      <c r="Y85" s="180"/>
    </row>
    <row r="86" spans="1:25" ht="12.75" customHeight="1" x14ac:dyDescent="0.15">
      <c r="A86"/>
      <c r="B86" s="405"/>
      <c r="C86" s="362" t="str">
        <f>Interview!C270</f>
        <v>Does a minimum security baseline exist for secure design review results?</v>
      </c>
      <c r="D86" s="363"/>
      <c r="E86" s="30">
        <f>Interview!E270</f>
        <v>0</v>
      </c>
      <c r="F86" s="18">
        <v>6</v>
      </c>
      <c r="G86" s="18">
        <f>IFERROR(VLOOKUP(E86,AnswerFTBL,2,FALSE),0)</f>
        <v>0</v>
      </c>
      <c r="H86" s="166"/>
      <c r="I86" s="212"/>
      <c r="J86" s="177"/>
      <c r="K86" s="18">
        <f>IFERROR(VLOOKUP(J86,AnswerFTBL,2,FALSE),0)</f>
        <v>0</v>
      </c>
      <c r="L86" s="109"/>
      <c r="M86" s="180"/>
      <c r="N86" s="177"/>
      <c r="O86" s="18">
        <f>IFERROR(VLOOKUP(N86,AnswerFTBL,2,FALSE),0)</f>
        <v>0</v>
      </c>
      <c r="P86" s="109"/>
      <c r="Q86" s="180"/>
      <c r="R86" s="177"/>
      <c r="S86" s="18">
        <f>IFERROR(VLOOKUP(R86,AnswerFTBL,2,FALSE),0)</f>
        <v>0</v>
      </c>
      <c r="T86" s="109"/>
      <c r="U86" s="180"/>
      <c r="V86" s="177"/>
      <c r="W86" s="18">
        <f>IFERROR(VLOOKUP(V86,AnswerFTBL,2,FALSE),0)</f>
        <v>0</v>
      </c>
      <c r="X86" s="109"/>
      <c r="Y86" s="180"/>
    </row>
    <row r="87" spans="1:25" ht="12.75" customHeight="1" x14ac:dyDescent="0.15">
      <c r="A87"/>
      <c r="B87" s="409" t="s">
        <v>381</v>
      </c>
      <c r="C87" s="410"/>
      <c r="D87" s="411"/>
      <c r="E87" s="148" t="s">
        <v>371</v>
      </c>
      <c r="F87" s="148"/>
      <c r="G87" s="148"/>
      <c r="H87" s="210"/>
      <c r="I87" s="216" t="s">
        <v>368</v>
      </c>
      <c r="J87" s="189" t="s">
        <v>371</v>
      </c>
      <c r="K87" s="148"/>
      <c r="L87" s="149"/>
      <c r="M87" s="188" t="s">
        <v>368</v>
      </c>
      <c r="N87" s="189" t="s">
        <v>371</v>
      </c>
      <c r="O87" s="148"/>
      <c r="P87" s="149"/>
      <c r="Q87" s="188" t="s">
        <v>368</v>
      </c>
      <c r="R87" s="189" t="s">
        <v>371</v>
      </c>
      <c r="S87" s="148"/>
      <c r="T87" s="149"/>
      <c r="U87" s="188" t="s">
        <v>368</v>
      </c>
      <c r="V87" s="189" t="s">
        <v>371</v>
      </c>
      <c r="W87" s="148"/>
      <c r="X87" s="149"/>
      <c r="Y87" s="188" t="s">
        <v>368</v>
      </c>
    </row>
    <row r="88" spans="1:25" ht="12.75" customHeight="1" x14ac:dyDescent="0.15">
      <c r="A88"/>
      <c r="B88" s="412" t="s">
        <v>378</v>
      </c>
      <c r="C88" s="400" t="str">
        <f>Interview!C277</f>
        <v>Do project teams have review checklists based on common security related problems?</v>
      </c>
      <c r="D88" s="361"/>
      <c r="E88" s="162">
        <f>Interview!E277</f>
        <v>0</v>
      </c>
      <c r="F88" s="161">
        <v>7</v>
      </c>
      <c r="G88" s="18">
        <f>IFERROR(VLOOKUP(E88,AnswerGTBL,2,FALSE),0)</f>
        <v>0</v>
      </c>
      <c r="H88" s="166">
        <f>IFERROR(AVERAGE(G88,G89),0)</f>
        <v>0</v>
      </c>
      <c r="I88" s="406">
        <f>SUM(H88,H91,H94)</f>
        <v>0</v>
      </c>
      <c r="J88" s="176"/>
      <c r="K88" s="18">
        <f>IFERROR(VLOOKUP(J88,AnswerGTBL,2,FALSE),0)</f>
        <v>0</v>
      </c>
      <c r="L88" s="109">
        <f>IFERROR(AVERAGE(K88,K89),0)</f>
        <v>0</v>
      </c>
      <c r="M88" s="446">
        <f>SUM(L88,L91,L94)</f>
        <v>0</v>
      </c>
      <c r="N88" s="176"/>
      <c r="O88" s="18">
        <f>IFERROR(VLOOKUP(N88,AnswerGTBL,2,FALSE),0)</f>
        <v>0</v>
      </c>
      <c r="P88" s="109">
        <f>IFERROR(AVERAGE(O88,O89),0)</f>
        <v>0</v>
      </c>
      <c r="Q88" s="446">
        <f>SUM(P88,P91,P94)</f>
        <v>0</v>
      </c>
      <c r="R88" s="176"/>
      <c r="S88" s="18">
        <f>IFERROR(VLOOKUP(R88,AnswerGTBL,2,FALSE),0)</f>
        <v>0</v>
      </c>
      <c r="T88" s="109">
        <f>IFERROR(AVERAGE(S88,S89),0)</f>
        <v>0</v>
      </c>
      <c r="U88" s="446">
        <f>SUM(T88,T91,T94)</f>
        <v>0</v>
      </c>
      <c r="V88" s="176"/>
      <c r="W88" s="18">
        <f>IFERROR(VLOOKUP(V88,AnswerGTBL,2,FALSE),0)</f>
        <v>0</v>
      </c>
      <c r="X88" s="109">
        <f>IFERROR(AVERAGE(W88,W89),0)</f>
        <v>0</v>
      </c>
      <c r="Y88" s="446">
        <f>SUM(X88,X91,X94)</f>
        <v>0</v>
      </c>
    </row>
    <row r="89" spans="1:25" ht="12.75" customHeight="1" x14ac:dyDescent="0.15">
      <c r="A89"/>
      <c r="B89" s="413"/>
      <c r="C89" s="402" t="str">
        <f>Interview!C281</f>
        <v>Do project teams review selected high-risk code?</v>
      </c>
      <c r="D89" s="363"/>
      <c r="E89" s="163">
        <f>Interview!E281</f>
        <v>0</v>
      </c>
      <c r="F89" s="161">
        <v>8</v>
      </c>
      <c r="G89" s="18">
        <f>IFERROR(VLOOKUP(E89,AnswerCTBL,2,FALSE),0)</f>
        <v>0</v>
      </c>
      <c r="H89" s="166"/>
      <c r="I89" s="407"/>
      <c r="J89" s="177"/>
      <c r="K89" s="18">
        <f>IFERROR(VLOOKUP(J89,AnswerCTBL,2,FALSE),0)</f>
        <v>0</v>
      </c>
      <c r="L89" s="109"/>
      <c r="M89" s="447"/>
      <c r="N89" s="177"/>
      <c r="O89" s="18">
        <f>IFERROR(VLOOKUP(N89,AnswerCTBL,2,FALSE),0)</f>
        <v>0</v>
      </c>
      <c r="P89" s="109"/>
      <c r="Q89" s="447"/>
      <c r="R89" s="177"/>
      <c r="S89" s="18">
        <f>IFERROR(VLOOKUP(R89,AnswerCTBL,2,FALSE),0)</f>
        <v>0</v>
      </c>
      <c r="T89" s="109"/>
      <c r="U89" s="447"/>
      <c r="V89" s="177"/>
      <c r="W89" s="18">
        <f>IFERROR(VLOOKUP(V89,AnswerCTBL,2,FALSE),0)</f>
        <v>0</v>
      </c>
      <c r="X89" s="109"/>
      <c r="Y89" s="447"/>
    </row>
    <row r="90" spans="1:25" ht="12.75" customHeight="1" x14ac:dyDescent="0.15">
      <c r="A90"/>
      <c r="B90" s="303"/>
      <c r="C90" s="304"/>
      <c r="D90" s="304"/>
      <c r="E90" s="304"/>
      <c r="F90" s="304"/>
      <c r="G90" s="304"/>
      <c r="H90" s="304"/>
      <c r="I90" s="212"/>
      <c r="J90" s="178"/>
      <c r="K90" s="167"/>
      <c r="L90" s="167"/>
      <c r="M90" s="183"/>
      <c r="N90" s="178"/>
      <c r="O90" s="167"/>
      <c r="P90" s="167"/>
      <c r="Q90" s="183"/>
      <c r="R90" s="178"/>
      <c r="S90" s="167"/>
      <c r="T90" s="167"/>
      <c r="U90" s="183"/>
      <c r="V90" s="178"/>
      <c r="W90" s="167"/>
      <c r="X90" s="167"/>
      <c r="Y90" s="183"/>
    </row>
    <row r="91" spans="1:25" ht="12.75" customHeight="1" x14ac:dyDescent="0.15">
      <c r="A91"/>
      <c r="B91" s="408" t="s">
        <v>379</v>
      </c>
      <c r="C91" s="360" t="str">
        <f>Interview!C287</f>
        <v>Can project teams access automated code analysis tools to find security problems?</v>
      </c>
      <c r="D91" s="361"/>
      <c r="E91" s="30">
        <f>Interview!E287</f>
        <v>0</v>
      </c>
      <c r="F91" s="18">
        <v>9</v>
      </c>
      <c r="G91" s="18">
        <f>IFERROR(VLOOKUP(E91,AnswerFTBL,2,FALSE),0)</f>
        <v>0</v>
      </c>
      <c r="H91" s="166">
        <f>IFERROR(AVERAGE(G91,G92),0)</f>
        <v>0</v>
      </c>
      <c r="I91" s="212"/>
      <c r="J91" s="176"/>
      <c r="K91" s="18">
        <f>IFERROR(VLOOKUP(J91,AnswerFTBL,2,FALSE),0)</f>
        <v>0</v>
      </c>
      <c r="L91" s="109">
        <f>IFERROR(AVERAGE(K91,K92),0)</f>
        <v>0</v>
      </c>
      <c r="M91" s="180"/>
      <c r="N91" s="176"/>
      <c r="O91" s="18">
        <f>IFERROR(VLOOKUP(N91,AnswerFTBL,2,FALSE),0)</f>
        <v>0</v>
      </c>
      <c r="P91" s="109">
        <f>IFERROR(AVERAGE(O91,O92),0)</f>
        <v>0</v>
      </c>
      <c r="Q91" s="180"/>
      <c r="R91" s="176"/>
      <c r="S91" s="18">
        <f>IFERROR(VLOOKUP(R91,AnswerFTBL,2,FALSE),0)</f>
        <v>0</v>
      </c>
      <c r="T91" s="109">
        <f>IFERROR(AVERAGE(S91,S92),0)</f>
        <v>0</v>
      </c>
      <c r="U91" s="180"/>
      <c r="V91" s="176"/>
      <c r="W91" s="18">
        <f>IFERROR(VLOOKUP(V91,AnswerFTBL,2,FALSE),0)</f>
        <v>0</v>
      </c>
      <c r="X91" s="109">
        <f>IFERROR(AVERAGE(W91,W92),0)</f>
        <v>0</v>
      </c>
      <c r="Y91" s="180"/>
    </row>
    <row r="92" spans="1:25" ht="12.75" customHeight="1" x14ac:dyDescent="0.15">
      <c r="A92"/>
      <c r="B92" s="405"/>
      <c r="C92" s="362" t="str">
        <f>Interview!C291</f>
        <v>Do stakeholders consistently review results from code reviews?</v>
      </c>
      <c r="D92" s="363"/>
      <c r="E92" s="30">
        <f>Interview!E291</f>
        <v>0</v>
      </c>
      <c r="F92" s="18">
        <v>10</v>
      </c>
      <c r="G92" s="18">
        <f>IFERROR(VLOOKUP(E92,AnswerCTBL,2,FALSE),0)</f>
        <v>0</v>
      </c>
      <c r="H92" s="166"/>
      <c r="I92" s="212"/>
      <c r="J92" s="177"/>
      <c r="K92" s="18">
        <f>IFERROR(VLOOKUP(J92,AnswerCTBL,2,FALSE),0)</f>
        <v>0</v>
      </c>
      <c r="L92" s="109"/>
      <c r="M92" s="180"/>
      <c r="N92" s="177"/>
      <c r="O92" s="18">
        <f>IFERROR(VLOOKUP(N92,AnswerCTBL,2,FALSE),0)</f>
        <v>0</v>
      </c>
      <c r="P92" s="109"/>
      <c r="Q92" s="180"/>
      <c r="R92" s="177"/>
      <c r="S92" s="18">
        <f>IFERROR(VLOOKUP(R92,AnswerCTBL,2,FALSE),0)</f>
        <v>0</v>
      </c>
      <c r="T92" s="109"/>
      <c r="U92" s="180"/>
      <c r="V92" s="177"/>
      <c r="W92" s="18">
        <f>IFERROR(VLOOKUP(V92,AnswerCTBL,2,FALSE),0)</f>
        <v>0</v>
      </c>
      <c r="X92" s="109"/>
      <c r="Y92" s="180"/>
    </row>
    <row r="93" spans="1:25" ht="12.75" customHeight="1" x14ac:dyDescent="0.15">
      <c r="A93"/>
      <c r="B93" s="303"/>
      <c r="C93" s="304"/>
      <c r="D93" s="304"/>
      <c r="E93" s="304"/>
      <c r="F93" s="304"/>
      <c r="G93" s="304"/>
      <c r="H93" s="304"/>
      <c r="I93" s="212"/>
      <c r="J93" s="178"/>
      <c r="K93" s="167"/>
      <c r="L93" s="167"/>
      <c r="M93" s="183"/>
      <c r="N93" s="178"/>
      <c r="O93" s="167"/>
      <c r="P93" s="167"/>
      <c r="Q93" s="183"/>
      <c r="R93" s="178"/>
      <c r="S93" s="167"/>
      <c r="T93" s="167"/>
      <c r="U93" s="183"/>
      <c r="V93" s="178"/>
      <c r="W93" s="167"/>
      <c r="X93" s="167"/>
      <c r="Y93" s="183"/>
    </row>
    <row r="94" spans="1:25" ht="12.75" customHeight="1" x14ac:dyDescent="0.15">
      <c r="A94"/>
      <c r="B94" s="408" t="s">
        <v>380</v>
      </c>
      <c r="C94" s="360" t="str">
        <f>Interview!C296</f>
        <v>Do project teams utilize automation to check code against application-specific coding standards?</v>
      </c>
      <c r="D94" s="361"/>
      <c r="E94" s="30">
        <f>Interview!E296</f>
        <v>0</v>
      </c>
      <c r="F94" s="18">
        <v>11</v>
      </c>
      <c r="G94" s="18">
        <f>IFERROR(VLOOKUP(E94,AnswerGTBL,2,FALSE),0)</f>
        <v>0</v>
      </c>
      <c r="H94" s="166">
        <f>IFERROR(AVERAGE(G94,G95),0)</f>
        <v>0</v>
      </c>
      <c r="I94" s="212"/>
      <c r="J94" s="176"/>
      <c r="K94" s="18">
        <f>IFERROR(VLOOKUP(J94,AnswerGTBL,2,FALSE),0)</f>
        <v>0</v>
      </c>
      <c r="L94" s="109">
        <f>IFERROR(AVERAGE(K94,K95),0)</f>
        <v>0</v>
      </c>
      <c r="M94" s="180"/>
      <c r="N94" s="176"/>
      <c r="O94" s="18">
        <f>IFERROR(VLOOKUP(N94,AnswerGTBL,2,FALSE),0)</f>
        <v>0</v>
      </c>
      <c r="P94" s="109">
        <f>IFERROR(AVERAGE(O94,O95),0)</f>
        <v>0</v>
      </c>
      <c r="Q94" s="180"/>
      <c r="R94" s="176"/>
      <c r="S94" s="18">
        <f>IFERROR(VLOOKUP(R94,AnswerGTBL,2,FALSE),0)</f>
        <v>0</v>
      </c>
      <c r="T94" s="109">
        <f>IFERROR(AVERAGE(S94,S95),0)</f>
        <v>0</v>
      </c>
      <c r="U94" s="180"/>
      <c r="V94" s="176"/>
      <c r="W94" s="18">
        <f>IFERROR(VLOOKUP(V94,AnswerGTBL,2,FALSE),0)</f>
        <v>0</v>
      </c>
      <c r="X94" s="109">
        <f>IFERROR(AVERAGE(W94,W95),0)</f>
        <v>0</v>
      </c>
      <c r="Y94" s="180"/>
    </row>
    <row r="95" spans="1:25" ht="12.75" customHeight="1" x14ac:dyDescent="0.15">
      <c r="A95"/>
      <c r="B95" s="405"/>
      <c r="C95" s="362" t="str">
        <f>Interview!C299</f>
        <v>Does a minimum security baseline exist for code review results?</v>
      </c>
      <c r="D95" s="363"/>
      <c r="E95" s="30">
        <f>Interview!E299</f>
        <v>0</v>
      </c>
      <c r="F95" s="18">
        <v>12</v>
      </c>
      <c r="G95" s="18">
        <f>IFERROR(VLOOKUP(E95,AnswerFTBL,2,FALSE),0)</f>
        <v>0</v>
      </c>
      <c r="H95" s="166"/>
      <c r="I95" s="212"/>
      <c r="J95" s="177"/>
      <c r="K95" s="18">
        <f>IFERROR(VLOOKUP(J95,AnswerFTBL,2,FALSE),0)</f>
        <v>0</v>
      </c>
      <c r="L95" s="109"/>
      <c r="M95" s="180"/>
      <c r="N95" s="177"/>
      <c r="O95" s="18">
        <f>IFERROR(VLOOKUP(N95,AnswerFTBL,2,FALSE),0)</f>
        <v>0</v>
      </c>
      <c r="P95" s="109"/>
      <c r="Q95" s="180"/>
      <c r="R95" s="177"/>
      <c r="S95" s="18">
        <f>IFERROR(VLOOKUP(R95,AnswerFTBL,2,FALSE),0)</f>
        <v>0</v>
      </c>
      <c r="T95" s="109"/>
      <c r="U95" s="180"/>
      <c r="V95" s="177"/>
      <c r="W95" s="18">
        <f>IFERROR(VLOOKUP(V95,AnswerFTBL,2,FALSE),0)</f>
        <v>0</v>
      </c>
      <c r="X95" s="109"/>
      <c r="Y95" s="180"/>
    </row>
    <row r="96" spans="1:25" ht="12.75" customHeight="1" x14ac:dyDescent="0.15">
      <c r="A96"/>
      <c r="B96" s="409" t="s">
        <v>265</v>
      </c>
      <c r="C96" s="410"/>
      <c r="D96" s="411"/>
      <c r="E96" s="148" t="s">
        <v>371</v>
      </c>
      <c r="F96" s="148"/>
      <c r="G96" s="148"/>
      <c r="H96" s="210"/>
      <c r="I96" s="216" t="s">
        <v>368</v>
      </c>
      <c r="J96" s="189" t="s">
        <v>371</v>
      </c>
      <c r="K96" s="148"/>
      <c r="L96" s="149"/>
      <c r="M96" s="188" t="s">
        <v>368</v>
      </c>
      <c r="N96" s="189" t="s">
        <v>371</v>
      </c>
      <c r="O96" s="148"/>
      <c r="P96" s="149"/>
      <c r="Q96" s="188" t="s">
        <v>368</v>
      </c>
      <c r="R96" s="189" t="s">
        <v>371</v>
      </c>
      <c r="S96" s="148"/>
      <c r="T96" s="149"/>
      <c r="U96" s="188" t="s">
        <v>368</v>
      </c>
      <c r="V96" s="189" t="s">
        <v>371</v>
      </c>
      <c r="W96" s="148"/>
      <c r="X96" s="149"/>
      <c r="Y96" s="188" t="s">
        <v>368</v>
      </c>
    </row>
    <row r="97" spans="1:25" ht="12.75" customHeight="1" x14ac:dyDescent="0.15">
      <c r="A97"/>
      <c r="B97" s="408" t="s">
        <v>266</v>
      </c>
      <c r="C97" s="360" t="str">
        <f>Interview!C304</f>
        <v>Do projects specify security testing based on defined security requirements?</v>
      </c>
      <c r="D97" s="361"/>
      <c r="E97" s="30">
        <f>Interview!E304</f>
        <v>0</v>
      </c>
      <c r="F97" s="18">
        <v>13</v>
      </c>
      <c r="G97" s="18">
        <f>IFERROR(VLOOKUP(E97,AnswerCTBL,2,FALSE),0)</f>
        <v>0</v>
      </c>
      <c r="H97" s="166">
        <f>IFERROR(AVERAGE(G97,G98,G99),0)</f>
        <v>0</v>
      </c>
      <c r="I97" s="406">
        <f>SUM(H97,H101,H104)</f>
        <v>0</v>
      </c>
      <c r="J97" s="176"/>
      <c r="K97" s="18">
        <f>IFERROR(VLOOKUP(J97,AnswerCTBL,2,FALSE),0)</f>
        <v>0</v>
      </c>
      <c r="L97" s="109">
        <f>IFERROR(AVERAGE(K97,K98,K99),0)</f>
        <v>0</v>
      </c>
      <c r="M97" s="446">
        <f>SUM(L97,L101,L104)</f>
        <v>0</v>
      </c>
      <c r="N97" s="176"/>
      <c r="O97" s="18">
        <f>IFERROR(VLOOKUP(N97,AnswerCTBL,2,FALSE),0)</f>
        <v>0</v>
      </c>
      <c r="P97" s="109">
        <f>IFERROR(AVERAGE(O97,O98,O99),0)</f>
        <v>0</v>
      </c>
      <c r="Q97" s="446">
        <f>SUM(P97,P101,P104)</f>
        <v>0</v>
      </c>
      <c r="R97" s="176"/>
      <c r="S97" s="18">
        <f>IFERROR(VLOOKUP(R97,AnswerCTBL,2,FALSE),0)</f>
        <v>0</v>
      </c>
      <c r="T97" s="109">
        <f>IFERROR(AVERAGE(S97,S98,S99),0)</f>
        <v>0</v>
      </c>
      <c r="U97" s="446">
        <f>SUM(T97,T101,T104)</f>
        <v>0</v>
      </c>
      <c r="V97" s="176"/>
      <c r="W97" s="18">
        <f>IFERROR(VLOOKUP(V97,AnswerCTBL,2,FALSE),0)</f>
        <v>0</v>
      </c>
      <c r="X97" s="109">
        <f>IFERROR(AVERAGE(W97,W98,W99),0)</f>
        <v>0</v>
      </c>
      <c r="Y97" s="446">
        <f>SUM(X97,X101,X104)</f>
        <v>0</v>
      </c>
    </row>
    <row r="98" spans="1:25" ht="12.75" customHeight="1" x14ac:dyDescent="0.15">
      <c r="A98"/>
      <c r="B98" s="414"/>
      <c r="C98" s="390" t="str">
        <f>Interview!C309</f>
        <v>Is penetration testing performed on high risk projects prior to release?</v>
      </c>
      <c r="D98" s="391"/>
      <c r="E98" s="30">
        <f>Interview!E309</f>
        <v>0</v>
      </c>
      <c r="F98" s="18">
        <v>14</v>
      </c>
      <c r="G98" s="18">
        <f>IFERROR(VLOOKUP(E98,AnswerCTBL,2,FALSE),0)</f>
        <v>0</v>
      </c>
      <c r="H98" s="166"/>
      <c r="I98" s="407"/>
      <c r="J98" s="177"/>
      <c r="K98" s="18">
        <f>IFERROR(VLOOKUP(J98,AnswerCTBL,2,FALSE),0)</f>
        <v>0</v>
      </c>
      <c r="L98" s="109"/>
      <c r="M98" s="447"/>
      <c r="N98" s="177"/>
      <c r="O98" s="18">
        <f>IFERROR(VLOOKUP(N98,AnswerCTBL,2,FALSE),0)</f>
        <v>0</v>
      </c>
      <c r="P98" s="109"/>
      <c r="Q98" s="447"/>
      <c r="R98" s="177"/>
      <c r="S98" s="18">
        <f>IFERROR(VLOOKUP(R98,AnswerCTBL,2,FALSE),0)</f>
        <v>0</v>
      </c>
      <c r="T98" s="109"/>
      <c r="U98" s="447"/>
      <c r="V98" s="177"/>
      <c r="W98" s="18">
        <f>IFERROR(VLOOKUP(V98,AnswerCTBL,2,FALSE),0)</f>
        <v>0</v>
      </c>
      <c r="X98" s="109"/>
      <c r="Y98" s="447"/>
    </row>
    <row r="99" spans="1:25" ht="12.75" customHeight="1" x14ac:dyDescent="0.15">
      <c r="A99"/>
      <c r="B99" s="405"/>
      <c r="C99" s="362" t="str">
        <f>Interview!C314</f>
        <v>Are stakeholders aware of the security test status prior to release?</v>
      </c>
      <c r="D99" s="363"/>
      <c r="E99" s="30">
        <f>Interview!E314</f>
        <v>0</v>
      </c>
      <c r="F99" s="18">
        <v>15</v>
      </c>
      <c r="G99" s="18">
        <f>IFERROR(VLOOKUP(E99,AnswerBTBL,2,FALSE),0)</f>
        <v>0</v>
      </c>
      <c r="H99" s="166"/>
      <c r="I99" s="212"/>
      <c r="J99" s="177"/>
      <c r="K99" s="18">
        <f>IFERROR(VLOOKUP(J99,AnswerBTBL,2,FALSE),0)</f>
        <v>0</v>
      </c>
      <c r="L99" s="109"/>
      <c r="M99" s="180"/>
      <c r="N99" s="177"/>
      <c r="O99" s="18">
        <f>IFERROR(VLOOKUP(N99,AnswerBTBL,2,FALSE),0)</f>
        <v>0</v>
      </c>
      <c r="P99" s="109"/>
      <c r="Q99" s="180"/>
      <c r="R99" s="177"/>
      <c r="S99" s="18">
        <f>IFERROR(VLOOKUP(R99,AnswerBTBL,2,FALSE),0)</f>
        <v>0</v>
      </c>
      <c r="T99" s="109"/>
      <c r="U99" s="180"/>
      <c r="V99" s="177"/>
      <c r="W99" s="18">
        <f>IFERROR(VLOOKUP(V99,AnswerBTBL,2,FALSE),0)</f>
        <v>0</v>
      </c>
      <c r="X99" s="109"/>
      <c r="Y99" s="180"/>
    </row>
    <row r="100" spans="1:25" ht="12.75" customHeight="1" x14ac:dyDescent="0.15">
      <c r="A100"/>
      <c r="B100" s="303"/>
      <c r="C100" s="304"/>
      <c r="D100" s="304"/>
      <c r="E100" s="304"/>
      <c r="F100" s="304"/>
      <c r="G100" s="304"/>
      <c r="H100" s="304"/>
      <c r="I100" s="212"/>
      <c r="J100" s="178"/>
      <c r="K100" s="167"/>
      <c r="L100" s="167"/>
      <c r="M100" s="183"/>
      <c r="N100" s="178"/>
      <c r="O100" s="167"/>
      <c r="P100" s="167"/>
      <c r="Q100" s="183"/>
      <c r="R100" s="178"/>
      <c r="S100" s="167"/>
      <c r="T100" s="167"/>
      <c r="U100" s="183"/>
      <c r="V100" s="178"/>
      <c r="W100" s="167"/>
      <c r="X100" s="167"/>
      <c r="Y100" s="183"/>
    </row>
    <row r="101" spans="1:25" ht="12.75" customHeight="1" x14ac:dyDescent="0.15">
      <c r="A101"/>
      <c r="B101" s="408" t="s">
        <v>276</v>
      </c>
      <c r="C101" s="360" t="str">
        <f>Interview!C320</f>
        <v>Do projects use automation to evaluate security test cases?</v>
      </c>
      <c r="D101" s="361"/>
      <c r="E101" s="30">
        <f>Interview!E320</f>
        <v>0</v>
      </c>
      <c r="F101" s="18">
        <v>16</v>
      </c>
      <c r="G101" s="18">
        <f>IFERROR(VLOOKUP(E101,AnswerCTBL,2,FALSE),0)</f>
        <v>0</v>
      </c>
      <c r="H101" s="166">
        <f>IFERROR(AVERAGE(G101,G102),0)</f>
        <v>0</v>
      </c>
      <c r="I101" s="212"/>
      <c r="J101" s="176"/>
      <c r="K101" s="18">
        <f>IFERROR(VLOOKUP(J101,AnswerCTBL,2,FALSE),0)</f>
        <v>0</v>
      </c>
      <c r="L101" s="109">
        <f>IFERROR(AVERAGE(K101,K102),0)</f>
        <v>0</v>
      </c>
      <c r="M101" s="180"/>
      <c r="N101" s="176"/>
      <c r="O101" s="18">
        <f>IFERROR(VLOOKUP(N101,AnswerCTBL,2,FALSE),0)</f>
        <v>0</v>
      </c>
      <c r="P101" s="109">
        <f>IFERROR(AVERAGE(O101,O102),0)</f>
        <v>0</v>
      </c>
      <c r="Q101" s="180"/>
      <c r="R101" s="176"/>
      <c r="S101" s="18">
        <f>IFERROR(VLOOKUP(R101,AnswerCTBL,2,FALSE),0)</f>
        <v>0</v>
      </c>
      <c r="T101" s="109">
        <f>IFERROR(AVERAGE(S101,S102),0)</f>
        <v>0</v>
      </c>
      <c r="U101" s="180"/>
      <c r="V101" s="176"/>
      <c r="W101" s="18">
        <f>IFERROR(VLOOKUP(V101,AnswerCTBL,2,FALSE),0)</f>
        <v>0</v>
      </c>
      <c r="X101" s="109">
        <f>IFERROR(AVERAGE(W101,W102),0)</f>
        <v>0</v>
      </c>
      <c r="Y101" s="180"/>
    </row>
    <row r="102" spans="1:25" ht="12.75" customHeight="1" x14ac:dyDescent="0.15">
      <c r="A102"/>
      <c r="B102" s="405"/>
      <c r="C102" s="362" t="str">
        <f>Interview!C324</f>
        <v>Do projects follow a consistent process to evaluate and report on security tests to stakeholders?</v>
      </c>
      <c r="D102" s="363"/>
      <c r="E102" s="30">
        <f>Interview!E324</f>
        <v>0</v>
      </c>
      <c r="F102" s="18">
        <v>17</v>
      </c>
      <c r="G102" s="18">
        <f>IFERROR(VLOOKUP(E102,AnswerCTBL,2,FALSE),0)</f>
        <v>0</v>
      </c>
      <c r="H102" s="166"/>
      <c r="I102" s="212"/>
      <c r="J102" s="177"/>
      <c r="K102" s="18">
        <f>IFERROR(VLOOKUP(J102,AnswerCTBL,2,FALSE),0)</f>
        <v>0</v>
      </c>
      <c r="L102" s="109"/>
      <c r="M102" s="180"/>
      <c r="N102" s="177"/>
      <c r="O102" s="18">
        <f>IFERROR(VLOOKUP(N102,AnswerCTBL,2,FALSE),0)</f>
        <v>0</v>
      </c>
      <c r="P102" s="109"/>
      <c r="Q102" s="180"/>
      <c r="R102" s="177"/>
      <c r="S102" s="18">
        <f>IFERROR(VLOOKUP(R102,AnswerCTBL,2,FALSE),0)</f>
        <v>0</v>
      </c>
      <c r="T102" s="109"/>
      <c r="U102" s="180"/>
      <c r="V102" s="177"/>
      <c r="W102" s="18">
        <f>IFERROR(VLOOKUP(V102,AnswerCTBL,2,FALSE),0)</f>
        <v>0</v>
      </c>
      <c r="X102" s="109"/>
      <c r="Y102" s="180"/>
    </row>
    <row r="103" spans="1:25" ht="12.75" customHeight="1" x14ac:dyDescent="0.15">
      <c r="A103"/>
      <c r="B103" s="303"/>
      <c r="C103" s="304"/>
      <c r="D103" s="304"/>
      <c r="E103" s="304"/>
      <c r="F103" s="304"/>
      <c r="G103" s="304"/>
      <c r="H103" s="304"/>
      <c r="I103" s="212"/>
      <c r="J103" s="178"/>
      <c r="K103" s="167"/>
      <c r="L103" s="167"/>
      <c r="M103" s="183"/>
      <c r="N103" s="178"/>
      <c r="O103" s="167"/>
      <c r="P103" s="167"/>
      <c r="Q103" s="183"/>
      <c r="R103" s="178"/>
      <c r="S103" s="167"/>
      <c r="T103" s="167"/>
      <c r="U103" s="183"/>
      <c r="V103" s="178"/>
      <c r="W103" s="167"/>
      <c r="X103" s="167"/>
      <c r="Y103" s="183"/>
    </row>
    <row r="104" spans="1:25" ht="12.75" customHeight="1" x14ac:dyDescent="0.15">
      <c r="A104"/>
      <c r="B104" s="408" t="s">
        <v>281</v>
      </c>
      <c r="C104" s="360" t="str">
        <f>Interview!C329</f>
        <v>Are security test cases comprehensively generated for application-specific logic?</v>
      </c>
      <c r="D104" s="361"/>
      <c r="E104" s="30">
        <f>Interview!E329</f>
        <v>0</v>
      </c>
      <c r="F104" s="18">
        <v>18</v>
      </c>
      <c r="G104" s="18">
        <f>IFERROR(VLOOKUP(E104,AnswerCTBL,2,FALSE),0)</f>
        <v>0</v>
      </c>
      <c r="H104" s="166">
        <f>IFERROR(AVERAGE(G104,G105),0)</f>
        <v>0</v>
      </c>
      <c r="I104" s="212"/>
      <c r="J104" s="176"/>
      <c r="K104" s="18">
        <f>IFERROR(VLOOKUP(J104,AnswerCTBL,2,FALSE),0)</f>
        <v>0</v>
      </c>
      <c r="L104" s="109">
        <f>IFERROR(AVERAGE(K104,K105),0)</f>
        <v>0</v>
      </c>
      <c r="M104" s="180"/>
      <c r="N104" s="176"/>
      <c r="O104" s="18">
        <f>IFERROR(VLOOKUP(N104,AnswerCTBL,2,FALSE),0)</f>
        <v>0</v>
      </c>
      <c r="P104" s="109">
        <f>IFERROR(AVERAGE(O104,O105),0)</f>
        <v>0</v>
      </c>
      <c r="Q104" s="180"/>
      <c r="R104" s="176"/>
      <c r="S104" s="18">
        <f>IFERROR(VLOOKUP(R104,AnswerCTBL,2,FALSE),0)</f>
        <v>0</v>
      </c>
      <c r="T104" s="109">
        <f>IFERROR(AVERAGE(S104,S105),0)</f>
        <v>0</v>
      </c>
      <c r="U104" s="180"/>
      <c r="V104" s="176"/>
      <c r="W104" s="18">
        <f>IFERROR(VLOOKUP(V104,AnswerCTBL,2,FALSE),0)</f>
        <v>0</v>
      </c>
      <c r="X104" s="109">
        <f>IFERROR(AVERAGE(W104,W105),0)</f>
        <v>0</v>
      </c>
      <c r="Y104" s="180"/>
    </row>
    <row r="105" spans="1:25" ht="12.75" customHeight="1" x14ac:dyDescent="0.15">
      <c r="A105"/>
      <c r="B105" s="414"/>
      <c r="C105" s="390" t="str">
        <f>Interview!C332</f>
        <v xml:space="preserve">Does a minimum security baseline exist for security testing? </v>
      </c>
      <c r="D105" s="391"/>
      <c r="E105" s="30">
        <f>Interview!E332</f>
        <v>0</v>
      </c>
      <c r="F105" s="18">
        <v>19</v>
      </c>
      <c r="G105" s="18">
        <f>IFERROR(VLOOKUP(E105,AnswerFTBL,2,FALSE),0)</f>
        <v>0</v>
      </c>
      <c r="H105" s="166"/>
      <c r="I105" s="214"/>
      <c r="J105" s="177"/>
      <c r="K105" s="18">
        <f>IFERROR(VLOOKUP(J105,AnswerFTBL,2,FALSE),0)</f>
        <v>0</v>
      </c>
      <c r="L105" s="109"/>
      <c r="M105" s="180"/>
      <c r="N105" s="177"/>
      <c r="O105" s="18">
        <f>IFERROR(VLOOKUP(N105,AnswerFTBL,2,FALSE),0)</f>
        <v>0</v>
      </c>
      <c r="P105" s="109"/>
      <c r="Q105" s="180"/>
      <c r="R105" s="177"/>
      <c r="S105" s="18">
        <f>IFERROR(VLOOKUP(R105,AnswerFTBL,2,FALSE),0)</f>
        <v>0</v>
      </c>
      <c r="T105" s="109"/>
      <c r="U105" s="180"/>
      <c r="V105" s="177"/>
      <c r="W105" s="18">
        <f>IFERROR(VLOOKUP(V105,AnswerFTBL,2,FALSE),0)</f>
        <v>0</v>
      </c>
      <c r="X105" s="109"/>
      <c r="Y105" s="180"/>
    </row>
    <row r="106" spans="1:25" ht="12.75" customHeight="1" x14ac:dyDescent="0.15">
      <c r="A106"/>
      <c r="B106" s="338" t="s">
        <v>373</v>
      </c>
      <c r="C106" s="338"/>
      <c r="D106" s="338"/>
      <c r="E106" s="338" t="s">
        <v>461</v>
      </c>
      <c r="F106" s="338"/>
      <c r="G106" s="338"/>
      <c r="H106" s="338"/>
      <c r="I106" s="338"/>
      <c r="J106" s="452" t="s">
        <v>460</v>
      </c>
      <c r="K106" s="338"/>
      <c r="L106" s="338"/>
      <c r="M106" s="453"/>
      <c r="N106" s="452" t="s">
        <v>462</v>
      </c>
      <c r="O106" s="338"/>
      <c r="P106" s="338"/>
      <c r="Q106" s="453"/>
      <c r="R106" s="452" t="s">
        <v>463</v>
      </c>
      <c r="S106" s="338"/>
      <c r="T106" s="338"/>
      <c r="U106" s="453"/>
      <c r="V106" s="452" t="s">
        <v>464</v>
      </c>
      <c r="W106" s="338"/>
      <c r="X106" s="338"/>
      <c r="Y106" s="453"/>
    </row>
    <row r="107" spans="1:25" ht="12.75" customHeight="1" x14ac:dyDescent="0.15">
      <c r="A107"/>
      <c r="B107" s="415" t="s">
        <v>374</v>
      </c>
      <c r="C107" s="416"/>
      <c r="D107" s="417"/>
      <c r="E107" s="206" t="s">
        <v>371</v>
      </c>
      <c r="F107" s="206"/>
      <c r="G107" s="206"/>
      <c r="H107" s="207"/>
      <c r="I107" s="173" t="s">
        <v>368</v>
      </c>
      <c r="J107" s="190" t="s">
        <v>371</v>
      </c>
      <c r="K107" s="88"/>
      <c r="L107" s="132"/>
      <c r="M107" s="191" t="s">
        <v>368</v>
      </c>
      <c r="N107" s="190" t="s">
        <v>371</v>
      </c>
      <c r="O107" s="88"/>
      <c r="P107" s="132"/>
      <c r="Q107" s="191" t="s">
        <v>368</v>
      </c>
      <c r="R107" s="190" t="s">
        <v>371</v>
      </c>
      <c r="S107" s="88"/>
      <c r="T107" s="132"/>
      <c r="U107" s="191" t="s">
        <v>368</v>
      </c>
      <c r="V107" s="190" t="s">
        <v>371</v>
      </c>
      <c r="W107" s="88"/>
      <c r="X107" s="132"/>
      <c r="Y107" s="191" t="s">
        <v>368</v>
      </c>
    </row>
    <row r="108" spans="1:25" ht="12.75" customHeight="1" x14ac:dyDescent="0.15">
      <c r="A108"/>
      <c r="B108" s="418" t="s">
        <v>375</v>
      </c>
      <c r="C108" s="360" t="str">
        <f>Interview!C338</f>
        <v>Do projects have a point of contact for security issues or incidents?</v>
      </c>
      <c r="D108" s="361"/>
      <c r="E108" s="29">
        <f>Interview!E338</f>
        <v>0</v>
      </c>
      <c r="F108" s="152">
        <v>1</v>
      </c>
      <c r="G108" s="152">
        <f>IFERROR(VLOOKUP(E108,AnswerCTBL,2,FALSE),0)</f>
        <v>0</v>
      </c>
      <c r="H108" s="208">
        <f>IFERROR(AVERAGE(G108,G109,G110),0)</f>
        <v>0</v>
      </c>
      <c r="I108" s="421">
        <f>SUM(H108,H112,H115)</f>
        <v>0</v>
      </c>
      <c r="J108" s="176"/>
      <c r="K108" s="18">
        <f>IFERROR(VLOOKUP(J108,AnswerCTBL,2,FALSE),0)</f>
        <v>0</v>
      </c>
      <c r="L108" s="109">
        <f>IFERROR(AVERAGE(K108,K109,K110),0)</f>
        <v>0</v>
      </c>
      <c r="M108" s="438">
        <f>SUM(L108,L112,L115)</f>
        <v>0</v>
      </c>
      <c r="N108" s="176"/>
      <c r="O108" s="18">
        <f>IFERROR(VLOOKUP(N108,AnswerCTBL,2,FALSE),0)</f>
        <v>0</v>
      </c>
      <c r="P108" s="109">
        <f>IFERROR(AVERAGE(O108,O109,O110),0)</f>
        <v>0</v>
      </c>
      <c r="Q108" s="438">
        <f>SUM(P108,P112,P115)</f>
        <v>0</v>
      </c>
      <c r="R108" s="176"/>
      <c r="S108" s="18">
        <f>IFERROR(VLOOKUP(R108,AnswerCTBL,2,FALSE),0)</f>
        <v>0</v>
      </c>
      <c r="T108" s="109">
        <f>IFERROR(AVERAGE(S108,S109,S110),0)</f>
        <v>0</v>
      </c>
      <c r="U108" s="438">
        <f>SUM(T108,T112,T115)</f>
        <v>0</v>
      </c>
      <c r="V108" s="176"/>
      <c r="W108" s="18">
        <f>IFERROR(VLOOKUP(V108,AnswerCTBL,2,FALSE),0)</f>
        <v>0</v>
      </c>
      <c r="X108" s="109">
        <f>IFERROR(AVERAGE(W108,W109,W110),0)</f>
        <v>0</v>
      </c>
      <c r="Y108" s="438">
        <f>SUM(X108,X112,X115)</f>
        <v>0</v>
      </c>
    </row>
    <row r="109" spans="1:25" ht="12.75" customHeight="1" x14ac:dyDescent="0.15">
      <c r="A109"/>
      <c r="B109" s="419"/>
      <c r="C109" s="390" t="str">
        <f>Interview!C342</f>
        <v>Does your organization have an assigned security response team?</v>
      </c>
      <c r="D109" s="391"/>
      <c r="E109" s="30">
        <f>Interview!E342</f>
        <v>0</v>
      </c>
      <c r="F109" s="18">
        <v>2</v>
      </c>
      <c r="G109" s="18">
        <f>IFERROR(VLOOKUP(E109,AnswerATBL,2,FALSE),0)</f>
        <v>0</v>
      </c>
      <c r="H109" s="202"/>
      <c r="I109" s="422"/>
      <c r="J109" s="177"/>
      <c r="K109" s="18">
        <f>IFERROR(VLOOKUP(J109,AnswerATBL,2,FALSE),0)</f>
        <v>0</v>
      </c>
      <c r="L109" s="109"/>
      <c r="M109" s="439"/>
      <c r="N109" s="177"/>
      <c r="O109" s="18">
        <f>IFERROR(VLOOKUP(N109,AnswerATBL,2,FALSE),0)</f>
        <v>0</v>
      </c>
      <c r="P109" s="109"/>
      <c r="Q109" s="439"/>
      <c r="R109" s="177"/>
      <c r="S109" s="18">
        <f>IFERROR(VLOOKUP(R109,AnswerATBL,2,FALSE),0)</f>
        <v>0</v>
      </c>
      <c r="T109" s="109"/>
      <c r="U109" s="439"/>
      <c r="V109" s="177"/>
      <c r="W109" s="18">
        <f>IFERROR(VLOOKUP(V109,AnswerATBL,2,FALSE),0)</f>
        <v>0</v>
      </c>
      <c r="X109" s="109"/>
      <c r="Y109" s="439"/>
    </row>
    <row r="110" spans="1:25" ht="12.75" customHeight="1" x14ac:dyDescent="0.15">
      <c r="A110"/>
      <c r="B110" s="420"/>
      <c r="C110" s="362" t="str">
        <f>Interview!C346</f>
        <v>Are project teams aware of their security point(s) of contact and response team(s)?</v>
      </c>
      <c r="D110" s="363"/>
      <c r="E110" s="30">
        <f>Interview!E346</f>
        <v>0</v>
      </c>
      <c r="F110" s="18">
        <v>3</v>
      </c>
      <c r="G110" s="18">
        <f>IFERROR(VLOOKUP(E110,AnswerCTBL,2,FALSE),0)</f>
        <v>0</v>
      </c>
      <c r="H110" s="202"/>
      <c r="I110" s="212"/>
      <c r="J110" s="177"/>
      <c r="K110" s="18">
        <f>IFERROR(VLOOKUP(J110,AnswerCTBL,2,FALSE),0)</f>
        <v>0</v>
      </c>
      <c r="L110" s="109"/>
      <c r="M110" s="180"/>
      <c r="N110" s="177"/>
      <c r="O110" s="18">
        <f>IFERROR(VLOOKUP(N110,AnswerCTBL,2,FALSE),0)</f>
        <v>0</v>
      </c>
      <c r="P110" s="109"/>
      <c r="Q110" s="180"/>
      <c r="R110" s="177"/>
      <c r="S110" s="18">
        <f>IFERROR(VLOOKUP(R110,AnswerCTBL,2,FALSE),0)</f>
        <v>0</v>
      </c>
      <c r="T110" s="109"/>
      <c r="U110" s="180"/>
      <c r="V110" s="177"/>
      <c r="W110" s="18">
        <f>IFERROR(VLOOKUP(V110,AnswerCTBL,2,FALSE),0)</f>
        <v>0</v>
      </c>
      <c r="X110" s="109"/>
      <c r="Y110" s="180"/>
    </row>
    <row r="111" spans="1:25" ht="12.75" customHeight="1" x14ac:dyDescent="0.15">
      <c r="A111"/>
      <c r="B111" s="303"/>
      <c r="C111" s="304"/>
      <c r="D111" s="304"/>
      <c r="E111" s="304"/>
      <c r="F111" s="304"/>
      <c r="G111" s="304"/>
      <c r="H111" s="305"/>
      <c r="I111" s="212"/>
      <c r="J111" s="178"/>
      <c r="K111" s="167"/>
      <c r="L111" s="167"/>
      <c r="M111" s="183"/>
      <c r="N111" s="178"/>
      <c r="O111" s="167"/>
      <c r="P111" s="167"/>
      <c r="Q111" s="183"/>
      <c r="R111" s="178"/>
      <c r="S111" s="167"/>
      <c r="T111" s="167"/>
      <c r="U111" s="183"/>
      <c r="V111" s="178"/>
      <c r="W111" s="167"/>
      <c r="X111" s="167"/>
      <c r="Y111" s="183"/>
    </row>
    <row r="112" spans="1:25" ht="12.75" customHeight="1" x14ac:dyDescent="0.15">
      <c r="A112"/>
      <c r="B112" s="418" t="s">
        <v>376</v>
      </c>
      <c r="C112" s="360" t="str">
        <f>Interview!C350</f>
        <v>Does the organization utilize a consistent process for incident reporting and handling?</v>
      </c>
      <c r="D112" s="361"/>
      <c r="E112" s="30">
        <f>Interview!E350</f>
        <v>0</v>
      </c>
      <c r="F112" s="18">
        <v>4</v>
      </c>
      <c r="G112" s="18">
        <f>IFERROR(VLOOKUP(E112,AnswerGTBL,2,FALSE),0)</f>
        <v>0</v>
      </c>
      <c r="H112" s="202">
        <f>IFERROR(AVERAGE(G112,G113),0)</f>
        <v>0</v>
      </c>
      <c r="I112" s="212"/>
      <c r="J112" s="176"/>
      <c r="K112" s="18">
        <f>IFERROR(VLOOKUP(J112,AnswerGTBL,2,FALSE),0)</f>
        <v>0</v>
      </c>
      <c r="L112" s="109">
        <f>IFERROR(AVERAGE(K112,K113),0)</f>
        <v>0</v>
      </c>
      <c r="M112" s="180"/>
      <c r="N112" s="176"/>
      <c r="O112" s="18">
        <f>IFERROR(VLOOKUP(N112,AnswerGTBL,2,FALSE),0)</f>
        <v>0</v>
      </c>
      <c r="P112" s="109">
        <f>IFERROR(AVERAGE(O112,O113),0)</f>
        <v>0</v>
      </c>
      <c r="Q112" s="180"/>
      <c r="R112" s="176"/>
      <c r="S112" s="18">
        <f>IFERROR(VLOOKUP(R112,AnswerGTBL,2,FALSE),0)</f>
        <v>0</v>
      </c>
      <c r="T112" s="109">
        <f>IFERROR(AVERAGE(S112,S113),0)</f>
        <v>0</v>
      </c>
      <c r="U112" s="180"/>
      <c r="V112" s="176"/>
      <c r="W112" s="18">
        <f>IFERROR(VLOOKUP(V112,AnswerGTBL,2,FALSE),0)</f>
        <v>0</v>
      </c>
      <c r="X112" s="109">
        <f>IFERROR(AVERAGE(W112,W113),0)</f>
        <v>0</v>
      </c>
      <c r="Y112" s="180"/>
    </row>
    <row r="113" spans="1:25" ht="12.75" customHeight="1" x14ac:dyDescent="0.15">
      <c r="A113"/>
      <c r="B113" s="420"/>
      <c r="C113" s="362" t="str">
        <f>Interview!C360</f>
        <v>Are project stakeholders aware of relevant security disclosures related to their software projects?</v>
      </c>
      <c r="D113" s="363"/>
      <c r="E113" s="30">
        <f>Interview!E360</f>
        <v>0</v>
      </c>
      <c r="F113" s="18">
        <v>5</v>
      </c>
      <c r="G113" s="18">
        <f>IFERROR(VLOOKUP(E113,AnswerCTBL,2,FALSE),0)</f>
        <v>0</v>
      </c>
      <c r="H113" s="202"/>
      <c r="I113" s="212"/>
      <c r="J113" s="177"/>
      <c r="K113" s="18">
        <f>IFERROR(VLOOKUP(J113,AnswerCTBL,2,FALSE),0)</f>
        <v>0</v>
      </c>
      <c r="L113" s="109"/>
      <c r="M113" s="180"/>
      <c r="N113" s="177"/>
      <c r="O113" s="18">
        <f>IFERROR(VLOOKUP(N113,AnswerCTBL,2,FALSE),0)</f>
        <v>0</v>
      </c>
      <c r="P113" s="109"/>
      <c r="Q113" s="180"/>
      <c r="R113" s="177"/>
      <c r="S113" s="18">
        <f>IFERROR(VLOOKUP(R113,AnswerCTBL,2,FALSE),0)</f>
        <v>0</v>
      </c>
      <c r="T113" s="109"/>
      <c r="U113" s="180"/>
      <c r="V113" s="177"/>
      <c r="W113" s="18">
        <f>IFERROR(VLOOKUP(V113,AnswerCTBL,2,FALSE),0)</f>
        <v>0</v>
      </c>
      <c r="X113" s="109"/>
      <c r="Y113" s="180"/>
    </row>
    <row r="114" spans="1:25" ht="12.75" customHeight="1" x14ac:dyDescent="0.15">
      <c r="A114"/>
      <c r="B114" s="303"/>
      <c r="C114" s="304"/>
      <c r="D114" s="304"/>
      <c r="E114" s="304"/>
      <c r="F114" s="304"/>
      <c r="G114" s="304"/>
      <c r="H114" s="305"/>
      <c r="I114" s="212"/>
      <c r="J114" s="178"/>
      <c r="K114" s="167"/>
      <c r="L114" s="167"/>
      <c r="M114" s="183"/>
      <c r="N114" s="178"/>
      <c r="O114" s="167"/>
      <c r="P114" s="167"/>
      <c r="Q114" s="183"/>
      <c r="R114" s="178"/>
      <c r="S114" s="167"/>
      <c r="T114" s="167"/>
      <c r="U114" s="183"/>
      <c r="V114" s="178"/>
      <c r="W114" s="167"/>
      <c r="X114" s="167"/>
      <c r="Y114" s="183"/>
    </row>
    <row r="115" spans="1:25" ht="12.75" customHeight="1" x14ac:dyDescent="0.15">
      <c r="A115"/>
      <c r="B115" s="418" t="s">
        <v>377</v>
      </c>
      <c r="C115" s="425" t="str">
        <f>Interview!C364</f>
        <v>Are incidents inspected for root causes to generate further recommendations?</v>
      </c>
      <c r="D115" s="426"/>
      <c r="E115" s="30">
        <f>Interview!E364</f>
        <v>0</v>
      </c>
      <c r="F115" s="18">
        <v>6</v>
      </c>
      <c r="G115" s="18">
        <f>IFERROR(VLOOKUP(E115,AnswerCTBL,2,FALSE),0)</f>
        <v>0</v>
      </c>
      <c r="H115" s="202">
        <f>IFERROR(AVERAGE(G115,G116),0)</f>
        <v>0</v>
      </c>
      <c r="I115" s="212"/>
      <c r="J115" s="176"/>
      <c r="K115" s="18">
        <f>IFERROR(VLOOKUP(J115,AnswerCTBL,2,FALSE),0)</f>
        <v>0</v>
      </c>
      <c r="L115" s="109">
        <f>IFERROR(AVERAGE(K115,K116),0)</f>
        <v>0</v>
      </c>
      <c r="M115" s="180"/>
      <c r="N115" s="176"/>
      <c r="O115" s="18">
        <f>IFERROR(VLOOKUP(N115,AnswerCTBL,2,FALSE),0)</f>
        <v>0</v>
      </c>
      <c r="P115" s="109">
        <f>IFERROR(AVERAGE(O115,O116),0)</f>
        <v>0</v>
      </c>
      <c r="Q115" s="180"/>
      <c r="R115" s="176"/>
      <c r="S115" s="18">
        <f>IFERROR(VLOOKUP(R115,AnswerCTBL,2,FALSE),0)</f>
        <v>0</v>
      </c>
      <c r="T115" s="109">
        <f>IFERROR(AVERAGE(S115,S116),0)</f>
        <v>0</v>
      </c>
      <c r="U115" s="180"/>
      <c r="V115" s="176"/>
      <c r="W115" s="18">
        <f>IFERROR(VLOOKUP(V115,AnswerCTBL,2,FALSE),0)</f>
        <v>0</v>
      </c>
      <c r="X115" s="109">
        <f>IFERROR(AVERAGE(W115,W116),0)</f>
        <v>0</v>
      </c>
      <c r="Y115" s="180"/>
    </row>
    <row r="116" spans="1:25" ht="12.75" customHeight="1" x14ac:dyDescent="0.15">
      <c r="A116"/>
      <c r="B116" s="420"/>
      <c r="C116" s="423" t="str">
        <f>Interview!C370</f>
        <v>Do projects consistently collect and report data and metrics related to incidents?</v>
      </c>
      <c r="D116" s="424"/>
      <c r="E116" s="30">
        <f>Interview!E370</f>
        <v>0</v>
      </c>
      <c r="F116" s="18">
        <v>7</v>
      </c>
      <c r="G116" s="18">
        <f>IFERROR(VLOOKUP(E116,AnswerCTBL,2,FALSE),0)</f>
        <v>0</v>
      </c>
      <c r="H116" s="202"/>
      <c r="I116" s="212"/>
      <c r="J116" s="177"/>
      <c r="K116" s="18">
        <f>IFERROR(VLOOKUP(J116,AnswerCTBL,2,FALSE),0)</f>
        <v>0</v>
      </c>
      <c r="L116" s="109"/>
      <c r="M116" s="180"/>
      <c r="N116" s="177"/>
      <c r="O116" s="18">
        <f>IFERROR(VLOOKUP(N116,AnswerCTBL,2,FALSE),0)</f>
        <v>0</v>
      </c>
      <c r="P116" s="109"/>
      <c r="Q116" s="180"/>
      <c r="R116" s="177"/>
      <c r="S116" s="18">
        <f>IFERROR(VLOOKUP(R116,AnswerCTBL,2,FALSE),0)</f>
        <v>0</v>
      </c>
      <c r="T116" s="109"/>
      <c r="U116" s="180"/>
      <c r="V116" s="177"/>
      <c r="W116" s="18">
        <f>IFERROR(VLOOKUP(V116,AnswerCTBL,2,FALSE),0)</f>
        <v>0</v>
      </c>
      <c r="X116" s="109"/>
      <c r="Y116" s="180"/>
    </row>
    <row r="117" spans="1:25" ht="12.75" customHeight="1" x14ac:dyDescent="0.15">
      <c r="A117"/>
      <c r="B117" s="427" t="s">
        <v>309</v>
      </c>
      <c r="C117" s="428"/>
      <c r="D117" s="429"/>
      <c r="E117" s="150" t="s">
        <v>371</v>
      </c>
      <c r="F117" s="150"/>
      <c r="G117" s="150"/>
      <c r="H117" s="151"/>
      <c r="I117" s="217" t="s">
        <v>368</v>
      </c>
      <c r="J117" s="192" t="s">
        <v>371</v>
      </c>
      <c r="K117" s="150"/>
      <c r="L117" s="151"/>
      <c r="M117" s="191" t="s">
        <v>368</v>
      </c>
      <c r="N117" s="192" t="s">
        <v>371</v>
      </c>
      <c r="O117" s="150"/>
      <c r="P117" s="151"/>
      <c r="Q117" s="191" t="s">
        <v>368</v>
      </c>
      <c r="R117" s="192" t="s">
        <v>371</v>
      </c>
      <c r="S117" s="150"/>
      <c r="T117" s="151"/>
      <c r="U117" s="191" t="s">
        <v>368</v>
      </c>
      <c r="V117" s="192" t="s">
        <v>371</v>
      </c>
      <c r="W117" s="150"/>
      <c r="X117" s="151"/>
      <c r="Y117" s="191" t="s">
        <v>368</v>
      </c>
    </row>
    <row r="118" spans="1:25" ht="12.75" customHeight="1" x14ac:dyDescent="0.15">
      <c r="A118"/>
      <c r="B118" s="418" t="s">
        <v>310</v>
      </c>
      <c r="C118" s="425" t="str">
        <f>Interview!C376</f>
        <v>Do projects document operational environment security requirements?</v>
      </c>
      <c r="D118" s="426"/>
      <c r="E118" s="30">
        <f>Interview!E376</f>
        <v>0</v>
      </c>
      <c r="F118" s="18">
        <v>8</v>
      </c>
      <c r="G118" s="18">
        <f>IFERROR(VLOOKUP(E118,AnswerCTBL,2,FALSE),0)</f>
        <v>0</v>
      </c>
      <c r="H118" s="202">
        <f>IFERROR(AVERAGE(G118,G119),0)</f>
        <v>0</v>
      </c>
      <c r="I118" s="421">
        <f>SUM(H118,H121,H124)</f>
        <v>0</v>
      </c>
      <c r="J118" s="176"/>
      <c r="K118" s="18">
        <f>IFERROR(VLOOKUP(J118,AnswerCTBL,2,FALSE),0)</f>
        <v>0</v>
      </c>
      <c r="L118" s="109">
        <f>IFERROR(AVERAGE(K118,K119),0)</f>
        <v>0</v>
      </c>
      <c r="M118" s="438">
        <f>SUM(L118,L121,L124)</f>
        <v>0</v>
      </c>
      <c r="N118" s="176"/>
      <c r="O118" s="18">
        <f>IFERROR(VLOOKUP(N118,AnswerCTBL,2,FALSE),0)</f>
        <v>0</v>
      </c>
      <c r="P118" s="109">
        <f>IFERROR(AVERAGE(O118,O119),0)</f>
        <v>0</v>
      </c>
      <c r="Q118" s="438">
        <f>SUM(P118,P121,P124)</f>
        <v>0</v>
      </c>
      <c r="R118" s="176"/>
      <c r="S118" s="18">
        <f>IFERROR(VLOOKUP(R118,AnswerCTBL,2,FALSE),0)</f>
        <v>0</v>
      </c>
      <c r="T118" s="109">
        <f>IFERROR(AVERAGE(S118,S119),0)</f>
        <v>0</v>
      </c>
      <c r="U118" s="438">
        <f>SUM(T118,T121,T124)</f>
        <v>0</v>
      </c>
      <c r="V118" s="176"/>
      <c r="W118" s="18">
        <f>IFERROR(VLOOKUP(V118,AnswerCTBL,2,FALSE),0)</f>
        <v>0</v>
      </c>
      <c r="X118" s="109">
        <f>IFERROR(AVERAGE(W118,W119),0)</f>
        <v>0</v>
      </c>
      <c r="Y118" s="438">
        <f>SUM(X118,X121,X124)</f>
        <v>0</v>
      </c>
    </row>
    <row r="119" spans="1:25" ht="12" customHeight="1" x14ac:dyDescent="0.15">
      <c r="A119"/>
      <c r="B119" s="420"/>
      <c r="C119" s="423" t="str">
        <f>Interview!C382</f>
        <v>Do projects check for security updates to third-party software components?</v>
      </c>
      <c r="D119" s="424"/>
      <c r="E119" s="30">
        <f>Interview!E382</f>
        <v>0</v>
      </c>
      <c r="F119" s="18">
        <v>9</v>
      </c>
      <c r="G119" s="18">
        <f>IFERROR(VLOOKUP(E119,AnswerCTBL,2,FALSE),0)</f>
        <v>0</v>
      </c>
      <c r="H119" s="202"/>
      <c r="I119" s="422"/>
      <c r="J119" s="177"/>
      <c r="K119" s="18">
        <f>IFERROR(VLOOKUP(J119,AnswerCTBL,2,FALSE),0)</f>
        <v>0</v>
      </c>
      <c r="L119" s="109"/>
      <c r="M119" s="439"/>
      <c r="N119" s="177"/>
      <c r="O119" s="18">
        <f>IFERROR(VLOOKUP(N119,AnswerCTBL,2,FALSE),0)</f>
        <v>0</v>
      </c>
      <c r="P119" s="109"/>
      <c r="Q119" s="439"/>
      <c r="R119" s="177"/>
      <c r="S119" s="18">
        <f>IFERROR(VLOOKUP(R119,AnswerCTBL,2,FALSE),0)</f>
        <v>0</v>
      </c>
      <c r="T119" s="109"/>
      <c r="U119" s="439"/>
      <c r="V119" s="177"/>
      <c r="W119" s="18">
        <f>IFERROR(VLOOKUP(V119,AnswerCTBL,2,FALSE),0)</f>
        <v>0</v>
      </c>
      <c r="X119" s="109"/>
      <c r="Y119" s="439"/>
    </row>
    <row r="120" spans="1:25" ht="12.75" customHeight="1" x14ac:dyDescent="0.15">
      <c r="A120"/>
      <c r="B120" s="303"/>
      <c r="C120" s="304"/>
      <c r="D120" s="304"/>
      <c r="E120" s="304"/>
      <c r="F120" s="304"/>
      <c r="G120" s="304"/>
      <c r="H120" s="305"/>
      <c r="I120" s="212"/>
      <c r="J120" s="178"/>
      <c r="K120" s="167"/>
      <c r="L120" s="167"/>
      <c r="M120" s="183"/>
      <c r="N120" s="178"/>
      <c r="O120" s="167"/>
      <c r="P120" s="167"/>
      <c r="Q120" s="183"/>
      <c r="R120" s="178"/>
      <c r="S120" s="167"/>
      <c r="T120" s="167"/>
      <c r="U120" s="183"/>
      <c r="V120" s="178"/>
      <c r="W120" s="167"/>
      <c r="X120" s="167"/>
      <c r="Y120" s="183"/>
    </row>
    <row r="121" spans="1:25" ht="12.75" customHeight="1" x14ac:dyDescent="0.15">
      <c r="A121"/>
      <c r="B121" s="418" t="s">
        <v>317</v>
      </c>
      <c r="C121" s="360" t="str">
        <f>Interview!C387</f>
        <v>Is a consistent process used to apply upgrades and patches to critical dependencies?</v>
      </c>
      <c r="D121" s="361"/>
      <c r="E121" s="30">
        <f>Interview!E387</f>
        <v>0</v>
      </c>
      <c r="F121" s="18">
        <v>10</v>
      </c>
      <c r="G121" s="18">
        <f>IFERROR(VLOOKUP(E121,AnswerGTBL,2,FALSE),0)</f>
        <v>0</v>
      </c>
      <c r="H121" s="202">
        <f>IFERROR(AVERAGE(G121,G122),0)</f>
        <v>0</v>
      </c>
      <c r="I121" s="212"/>
      <c r="J121" s="176"/>
      <c r="K121" s="18">
        <f>IFERROR(VLOOKUP(J121,AnswerGTBL,2,FALSE),0)</f>
        <v>0</v>
      </c>
      <c r="L121" s="109">
        <f>IFERROR(AVERAGE(K121,K122),0)</f>
        <v>0</v>
      </c>
      <c r="M121" s="180"/>
      <c r="N121" s="176"/>
      <c r="O121" s="18">
        <f>IFERROR(VLOOKUP(N121,AnswerGTBL,2,FALSE),0)</f>
        <v>0</v>
      </c>
      <c r="P121" s="109">
        <f>IFERROR(AVERAGE(O121,O122),0)</f>
        <v>0</v>
      </c>
      <c r="Q121" s="180"/>
      <c r="R121" s="176"/>
      <c r="S121" s="18">
        <f>IFERROR(VLOOKUP(R121,AnswerGTBL,2,FALSE),0)</f>
        <v>0</v>
      </c>
      <c r="T121" s="109">
        <f>IFERROR(AVERAGE(S121,S122),0)</f>
        <v>0</v>
      </c>
      <c r="U121" s="180"/>
      <c r="V121" s="176"/>
      <c r="W121" s="18">
        <f>IFERROR(VLOOKUP(V121,AnswerGTBL,2,FALSE),0)</f>
        <v>0</v>
      </c>
      <c r="X121" s="109">
        <f>IFERROR(AVERAGE(W121,W122),0)</f>
        <v>0</v>
      </c>
      <c r="Y121" s="180"/>
    </row>
    <row r="122" spans="1:25" ht="12.75" customHeight="1" x14ac:dyDescent="0.15">
      <c r="A122"/>
      <c r="B122" s="420"/>
      <c r="C122" s="423" t="str">
        <f>Interview!C392</f>
        <v>Do projects leverage automation to check application and environment health?</v>
      </c>
      <c r="D122" s="424"/>
      <c r="E122" s="30">
        <f>Interview!E392</f>
        <v>0</v>
      </c>
      <c r="F122" s="18">
        <v>11</v>
      </c>
      <c r="G122" s="18">
        <f>IFERROR(VLOOKUP(E122,AnswerCTBL,2,FALSE),0)</f>
        <v>0</v>
      </c>
      <c r="H122" s="202"/>
      <c r="I122" s="212"/>
      <c r="J122" s="177"/>
      <c r="K122" s="18">
        <f>IFERROR(VLOOKUP(J122,AnswerCTBL,2,FALSE),0)</f>
        <v>0</v>
      </c>
      <c r="L122" s="109"/>
      <c r="M122" s="180"/>
      <c r="N122" s="177"/>
      <c r="O122" s="18">
        <f>IFERROR(VLOOKUP(N122,AnswerCTBL,2,FALSE),0)</f>
        <v>0</v>
      </c>
      <c r="P122" s="109"/>
      <c r="Q122" s="180"/>
      <c r="R122" s="177"/>
      <c r="S122" s="18">
        <f>IFERROR(VLOOKUP(R122,AnswerCTBL,2,FALSE),0)</f>
        <v>0</v>
      </c>
      <c r="T122" s="109"/>
      <c r="U122" s="180"/>
      <c r="V122" s="177"/>
      <c r="W122" s="18">
        <f>IFERROR(VLOOKUP(V122,AnswerCTBL,2,FALSE),0)</f>
        <v>0</v>
      </c>
      <c r="X122" s="109"/>
      <c r="Y122" s="180"/>
    </row>
    <row r="123" spans="1:25" ht="12.75" customHeight="1" x14ac:dyDescent="0.15">
      <c r="A123"/>
      <c r="B123" s="303"/>
      <c r="C123" s="304"/>
      <c r="D123" s="304"/>
      <c r="E123" s="304"/>
      <c r="F123" s="304"/>
      <c r="G123" s="304"/>
      <c r="H123" s="305"/>
      <c r="I123" s="212"/>
      <c r="J123" s="178"/>
      <c r="K123" s="167"/>
      <c r="L123" s="167"/>
      <c r="M123" s="183"/>
      <c r="N123" s="178"/>
      <c r="O123" s="167"/>
      <c r="P123" s="167"/>
      <c r="Q123" s="183"/>
      <c r="R123" s="178"/>
      <c r="S123" s="167"/>
      <c r="T123" s="167"/>
      <c r="U123" s="183"/>
      <c r="V123" s="178"/>
      <c r="W123" s="167"/>
      <c r="X123" s="167"/>
      <c r="Y123" s="183"/>
    </row>
    <row r="124" spans="1:25" ht="12.75" customHeight="1" x14ac:dyDescent="0.15">
      <c r="A124"/>
      <c r="B124" s="418" t="s">
        <v>327</v>
      </c>
      <c r="C124" s="360" t="str">
        <f>Interview!C400</f>
        <v>Are stakeholders aware of options for additional tools to protect software while running in operations?</v>
      </c>
      <c r="D124" s="361"/>
      <c r="E124" s="30">
        <f>Interview!E400</f>
        <v>0</v>
      </c>
      <c r="F124" s="18">
        <v>12</v>
      </c>
      <c r="G124" s="18">
        <f>IFERROR(VLOOKUP(E124,AnswerFTBL,2,FALSE),0)</f>
        <v>0</v>
      </c>
      <c r="H124" s="202">
        <f>IFERROR(AVERAGE(G124,G125),0)</f>
        <v>0</v>
      </c>
      <c r="I124" s="212"/>
      <c r="J124" s="176"/>
      <c r="K124" s="18">
        <f>IFERROR(VLOOKUP(J124,AnswerFTBL,2,FALSE),0)</f>
        <v>0</v>
      </c>
      <c r="L124" s="109">
        <f>IFERROR(AVERAGE(K124,K125),0)</f>
        <v>0</v>
      </c>
      <c r="M124" s="180"/>
      <c r="N124" s="176"/>
      <c r="O124" s="18">
        <f>IFERROR(VLOOKUP(N124,AnswerFTBL,2,FALSE),0)</f>
        <v>0</v>
      </c>
      <c r="P124" s="109">
        <f>IFERROR(AVERAGE(O124,O125),0)</f>
        <v>0</v>
      </c>
      <c r="Q124" s="180"/>
      <c r="R124" s="176"/>
      <c r="S124" s="18">
        <f>IFERROR(VLOOKUP(R124,AnswerFTBL,2,FALSE),0)</f>
        <v>0</v>
      </c>
      <c r="T124" s="109">
        <f>IFERROR(AVERAGE(S124,S125),0)</f>
        <v>0</v>
      </c>
      <c r="U124" s="180"/>
      <c r="V124" s="176"/>
      <c r="W124" s="18">
        <f>IFERROR(VLOOKUP(V124,AnswerFTBL,2,FALSE),0)</f>
        <v>0</v>
      </c>
      <c r="X124" s="109">
        <f>IFERROR(AVERAGE(W124,W125),0)</f>
        <v>0</v>
      </c>
      <c r="Y124" s="180"/>
    </row>
    <row r="125" spans="1:25" ht="12.75" customHeight="1" x14ac:dyDescent="0.15">
      <c r="A125"/>
      <c r="B125" s="420"/>
      <c r="C125" s="362" t="str">
        <f>Interview!C404</f>
        <v>Does a minimum security baseline exist for environment health (versioning, patching, etc)?</v>
      </c>
      <c r="D125" s="363"/>
      <c r="E125" s="30">
        <f>Interview!E404</f>
        <v>0</v>
      </c>
      <c r="F125" s="18">
        <v>13</v>
      </c>
      <c r="G125" s="18">
        <f>IFERROR(VLOOKUP(E125,AnswerGTBL,2,FALSE),0)</f>
        <v>0</v>
      </c>
      <c r="H125" s="202"/>
      <c r="I125" s="212"/>
      <c r="J125" s="177"/>
      <c r="K125" s="18">
        <f>IFERROR(VLOOKUP(J125,AnswerGTBL,2,FALSE),0)</f>
        <v>0</v>
      </c>
      <c r="L125" s="109"/>
      <c r="M125" s="180"/>
      <c r="N125" s="177"/>
      <c r="O125" s="18">
        <f>IFERROR(VLOOKUP(N125,AnswerGTBL,2,FALSE),0)</f>
        <v>0</v>
      </c>
      <c r="P125" s="109"/>
      <c r="Q125" s="180"/>
      <c r="R125" s="177"/>
      <c r="S125" s="18">
        <f>IFERROR(VLOOKUP(R125,AnswerGTBL,2,FALSE),0)</f>
        <v>0</v>
      </c>
      <c r="T125" s="109"/>
      <c r="U125" s="180"/>
      <c r="V125" s="177"/>
      <c r="W125" s="18">
        <f>IFERROR(VLOOKUP(V125,AnswerGTBL,2,FALSE),0)</f>
        <v>0</v>
      </c>
      <c r="X125" s="109"/>
      <c r="Y125" s="180"/>
    </row>
    <row r="126" spans="1:25" ht="12.75" customHeight="1" x14ac:dyDescent="0.15">
      <c r="A126"/>
      <c r="B126" s="427" t="s">
        <v>7</v>
      </c>
      <c r="C126" s="428"/>
      <c r="D126" s="429"/>
      <c r="E126" s="150" t="s">
        <v>371</v>
      </c>
      <c r="F126" s="150"/>
      <c r="G126" s="150"/>
      <c r="H126" s="151"/>
      <c r="I126" s="217" t="s">
        <v>368</v>
      </c>
      <c r="J126" s="192" t="s">
        <v>371</v>
      </c>
      <c r="K126" s="150"/>
      <c r="L126" s="151"/>
      <c r="M126" s="191" t="s">
        <v>368</v>
      </c>
      <c r="N126" s="192" t="s">
        <v>371</v>
      </c>
      <c r="O126" s="150"/>
      <c r="P126" s="151"/>
      <c r="Q126" s="191" t="s">
        <v>368</v>
      </c>
      <c r="R126" s="192" t="s">
        <v>371</v>
      </c>
      <c r="S126" s="150"/>
      <c r="T126" s="151"/>
      <c r="U126" s="191" t="s">
        <v>368</v>
      </c>
      <c r="V126" s="192" t="s">
        <v>371</v>
      </c>
      <c r="W126" s="150"/>
      <c r="X126" s="151"/>
      <c r="Y126" s="191" t="s">
        <v>368</v>
      </c>
    </row>
    <row r="127" spans="1:25" ht="12.75" customHeight="1" x14ac:dyDescent="0.15">
      <c r="A127"/>
      <c r="B127" s="418" t="s">
        <v>8</v>
      </c>
      <c r="C127" s="425" t="str">
        <f>Interview!C411</f>
        <v>Are security notes delivered with each software release?</v>
      </c>
      <c r="D127" s="426"/>
      <c r="E127" s="30">
        <f>Interview!E411</f>
        <v>0</v>
      </c>
      <c r="F127" s="18">
        <v>14</v>
      </c>
      <c r="G127" s="18">
        <f>IFERROR(VLOOKUP(E127,AnswerCTBL,2,FALSE),0)</f>
        <v>0</v>
      </c>
      <c r="H127" s="202">
        <f>IFERROR(AVERAGE(G127,G128),0)</f>
        <v>0</v>
      </c>
      <c r="I127" s="421">
        <f>SUM(H127,H130,H133)</f>
        <v>0</v>
      </c>
      <c r="J127" s="176"/>
      <c r="K127" s="18">
        <f>IFERROR(VLOOKUP(J127,AnswerCTBL,2,FALSE),0)</f>
        <v>0</v>
      </c>
      <c r="L127" s="109">
        <f>IFERROR(AVERAGE(K127,K128),0)</f>
        <v>0</v>
      </c>
      <c r="M127" s="438">
        <f>SUM(L127,L130,L133)</f>
        <v>0</v>
      </c>
      <c r="N127" s="176"/>
      <c r="O127" s="18">
        <f>IFERROR(VLOOKUP(N127,AnswerCTBL,2,FALSE),0)</f>
        <v>0</v>
      </c>
      <c r="P127" s="109">
        <f>IFERROR(AVERAGE(O127,O128),0)</f>
        <v>0</v>
      </c>
      <c r="Q127" s="438">
        <f>SUM(P127,P130,P133)</f>
        <v>0</v>
      </c>
      <c r="R127" s="176"/>
      <c r="S127" s="18">
        <f>IFERROR(VLOOKUP(R127,AnswerCTBL,2,FALSE),0)</f>
        <v>0</v>
      </c>
      <c r="T127" s="109">
        <f>IFERROR(AVERAGE(S127,S128),0)</f>
        <v>0</v>
      </c>
      <c r="U127" s="438">
        <f>SUM(T127,T130,T133)</f>
        <v>0</v>
      </c>
      <c r="V127" s="176"/>
      <c r="W127" s="18">
        <f>IFERROR(VLOOKUP(V127,AnswerCTBL,2,FALSE),0)</f>
        <v>0</v>
      </c>
      <c r="X127" s="109">
        <f>IFERROR(AVERAGE(W127,W128),0)</f>
        <v>0</v>
      </c>
      <c r="Y127" s="438">
        <f>SUM(X127,X130,X133)</f>
        <v>0</v>
      </c>
    </row>
    <row r="128" spans="1:25" ht="12.75" customHeight="1" x14ac:dyDescent="0.15">
      <c r="A128"/>
      <c r="B128" s="420"/>
      <c r="C128" s="423" t="str">
        <f>Interview!C417</f>
        <v>Are security-related alerts and error conditions documented on a per-project basis?</v>
      </c>
      <c r="D128" s="424"/>
      <c r="E128" s="30">
        <f>Interview!E417</f>
        <v>0</v>
      </c>
      <c r="F128" s="18">
        <v>15</v>
      </c>
      <c r="G128" s="18">
        <f>IFERROR(VLOOKUP(E128,AnswerCTBL,2,FALSE),0)</f>
        <v>0</v>
      </c>
      <c r="H128" s="202"/>
      <c r="I128" s="422"/>
      <c r="J128" s="177"/>
      <c r="K128" s="18">
        <f>IFERROR(VLOOKUP(J128,AnswerCTBL,2,FALSE),0)</f>
        <v>0</v>
      </c>
      <c r="L128" s="109"/>
      <c r="M128" s="439"/>
      <c r="N128" s="177"/>
      <c r="O128" s="18">
        <f>IFERROR(VLOOKUP(N128,AnswerCTBL,2,FALSE),0)</f>
        <v>0</v>
      </c>
      <c r="P128" s="109"/>
      <c r="Q128" s="439"/>
      <c r="R128" s="177"/>
      <c r="S128" s="18">
        <f>IFERROR(VLOOKUP(R128,AnswerCTBL,2,FALSE),0)</f>
        <v>0</v>
      </c>
      <c r="T128" s="109"/>
      <c r="U128" s="439"/>
      <c r="V128" s="177"/>
      <c r="W128" s="18">
        <f>IFERROR(VLOOKUP(V128,AnswerCTBL,2,FALSE),0)</f>
        <v>0</v>
      </c>
      <c r="X128" s="109"/>
      <c r="Y128" s="439"/>
    </row>
    <row r="129" spans="1:25" ht="12.75" customHeight="1" x14ac:dyDescent="0.15">
      <c r="A129"/>
      <c r="B129" s="303"/>
      <c r="C129" s="304"/>
      <c r="D129" s="304"/>
      <c r="E129" s="304"/>
      <c r="F129" s="304"/>
      <c r="G129" s="304"/>
      <c r="H129" s="305"/>
      <c r="I129" s="212"/>
      <c r="J129" s="178"/>
      <c r="K129" s="167"/>
      <c r="L129" s="167"/>
      <c r="M129" s="183"/>
      <c r="N129" s="178"/>
      <c r="O129" s="167"/>
      <c r="P129" s="167"/>
      <c r="Q129" s="183"/>
      <c r="R129" s="178"/>
      <c r="S129" s="167"/>
      <c r="T129" s="167"/>
      <c r="U129" s="183"/>
      <c r="V129" s="178"/>
      <c r="W129" s="167"/>
      <c r="X129" s="167"/>
      <c r="Y129" s="183"/>
    </row>
    <row r="130" spans="1:25" ht="12.75" customHeight="1" x14ac:dyDescent="0.15">
      <c r="A130"/>
      <c r="B130" s="418" t="s">
        <v>17</v>
      </c>
      <c r="C130" s="425" t="str">
        <f>Interview!C424</f>
        <v>Do projects utilize a change management process that’s well understood?</v>
      </c>
      <c r="D130" s="426"/>
      <c r="E130" s="30">
        <f>Interview!E424</f>
        <v>0</v>
      </c>
      <c r="F130" s="18">
        <v>16</v>
      </c>
      <c r="G130" s="18">
        <f>IFERROR(VLOOKUP(E130,AnswerCTBL,2,FALSE),0)</f>
        <v>0</v>
      </c>
      <c r="H130" s="202">
        <f>IFERROR(AVERAGE(G130,G131),0)</f>
        <v>0</v>
      </c>
      <c r="I130" s="212"/>
      <c r="J130" s="176"/>
      <c r="K130" s="18">
        <f>IFERROR(VLOOKUP(J130,AnswerCTBL,2,FALSE),0)</f>
        <v>0</v>
      </c>
      <c r="L130" s="109">
        <f>IFERROR(AVERAGE(K130,K131),0)</f>
        <v>0</v>
      </c>
      <c r="M130" s="180"/>
      <c r="N130" s="176"/>
      <c r="O130" s="18">
        <f>IFERROR(VLOOKUP(N130,AnswerCTBL,2,FALSE),0)</f>
        <v>0</v>
      </c>
      <c r="P130" s="109">
        <f>IFERROR(AVERAGE(O130,O131),0)</f>
        <v>0</v>
      </c>
      <c r="Q130" s="180"/>
      <c r="R130" s="176"/>
      <c r="S130" s="18">
        <f>IFERROR(VLOOKUP(R130,AnswerCTBL,2,FALSE),0)</f>
        <v>0</v>
      </c>
      <c r="T130" s="109">
        <f>IFERROR(AVERAGE(S130,S131),0)</f>
        <v>0</v>
      </c>
      <c r="U130" s="180"/>
      <c r="V130" s="176"/>
      <c r="W130" s="18">
        <f>IFERROR(VLOOKUP(V130,AnswerCTBL,2,FALSE),0)</f>
        <v>0</v>
      </c>
      <c r="X130" s="109">
        <f>IFERROR(AVERAGE(W130,W131),0)</f>
        <v>0</v>
      </c>
      <c r="Y130" s="180"/>
    </row>
    <row r="131" spans="1:25" ht="12.75" customHeight="1" x14ac:dyDescent="0.15">
      <c r="A131"/>
      <c r="B131" s="420"/>
      <c r="C131" s="362" t="str">
        <f>Interview!C431</f>
        <v>Do project teams deliver an operational security guide with each product release?</v>
      </c>
      <c r="D131" s="363"/>
      <c r="E131" s="30">
        <f>Interview!E431</f>
        <v>0</v>
      </c>
      <c r="F131" s="18">
        <v>17</v>
      </c>
      <c r="G131" s="18">
        <f>IFERROR(VLOOKUP(E131,AnswerCTBL,2,FALSE),0)</f>
        <v>0</v>
      </c>
      <c r="H131" s="202"/>
      <c r="I131" s="212"/>
      <c r="J131" s="177"/>
      <c r="K131" s="18">
        <f>IFERROR(VLOOKUP(J131,AnswerCTBL,2,FALSE),0)</f>
        <v>0</v>
      </c>
      <c r="L131" s="109"/>
      <c r="M131" s="180"/>
      <c r="N131" s="177"/>
      <c r="O131" s="18">
        <f>IFERROR(VLOOKUP(N131,AnswerCTBL,2,FALSE),0)</f>
        <v>0</v>
      </c>
      <c r="P131" s="109"/>
      <c r="Q131" s="180"/>
      <c r="R131" s="177"/>
      <c r="S131" s="18">
        <f>IFERROR(VLOOKUP(R131,AnswerCTBL,2,FALSE),0)</f>
        <v>0</v>
      </c>
      <c r="T131" s="109"/>
      <c r="U131" s="180"/>
      <c r="V131" s="177"/>
      <c r="W131" s="18">
        <f>IFERROR(VLOOKUP(V131,AnswerCTBL,2,FALSE),0)</f>
        <v>0</v>
      </c>
      <c r="X131" s="109"/>
      <c r="Y131" s="180"/>
    </row>
    <row r="132" spans="1:25" ht="12.75" customHeight="1" x14ac:dyDescent="0.15">
      <c r="A132"/>
      <c r="B132" s="303"/>
      <c r="C132" s="304"/>
      <c r="D132" s="304"/>
      <c r="E132" s="304"/>
      <c r="F132" s="304"/>
      <c r="G132" s="304"/>
      <c r="H132" s="305"/>
      <c r="I132" s="212"/>
      <c r="J132" s="178"/>
      <c r="K132" s="167"/>
      <c r="L132" s="167"/>
      <c r="M132" s="183"/>
      <c r="N132" s="178"/>
      <c r="O132" s="167"/>
      <c r="P132" s="167"/>
      <c r="Q132" s="183"/>
      <c r="R132" s="178"/>
      <c r="S132" s="167"/>
      <c r="T132" s="167"/>
      <c r="U132" s="183"/>
      <c r="V132" s="178"/>
      <c r="W132" s="167"/>
      <c r="X132" s="167"/>
      <c r="Y132" s="183"/>
    </row>
    <row r="133" spans="1:25" ht="12" customHeight="1" x14ac:dyDescent="0.15">
      <c r="A133"/>
      <c r="B133" s="418" t="s">
        <v>29</v>
      </c>
      <c r="C133" s="360" t="str">
        <f>Interview!C439</f>
        <v>Are project releases audited for appropriate operational security information?</v>
      </c>
      <c r="D133" s="361"/>
      <c r="E133" s="29">
        <f>Interview!E439</f>
        <v>0</v>
      </c>
      <c r="F133" s="152">
        <v>18</v>
      </c>
      <c r="G133" s="152">
        <f>IFERROR(VLOOKUP(E133,AnswerDTBL,2,FALSE),0)</f>
        <v>0</v>
      </c>
      <c r="H133" s="208">
        <f>IFERROR(AVERAGE(G133,G134),0)</f>
        <v>0</v>
      </c>
      <c r="I133" s="212"/>
      <c r="J133" s="193"/>
      <c r="K133" s="170">
        <f>IFERROR(VLOOKUP(J133,AnswerDTBL,2,FALSE),0)</f>
        <v>0</v>
      </c>
      <c r="L133" s="153">
        <f>IFERROR(AVERAGE(K133,K134),0)</f>
        <v>0</v>
      </c>
      <c r="M133" s="180"/>
      <c r="N133" s="193"/>
      <c r="O133" s="170">
        <f>IFERROR(VLOOKUP(N133,AnswerDTBL,2,FALSE),0)</f>
        <v>0</v>
      </c>
      <c r="P133" s="153">
        <f>IFERROR(AVERAGE(O133,O134),0)</f>
        <v>0</v>
      </c>
      <c r="Q133" s="180"/>
      <c r="R133" s="193"/>
      <c r="S133" s="170">
        <f>IFERROR(VLOOKUP(R133,AnswerDTBL,2,FALSE),0)</f>
        <v>0</v>
      </c>
      <c r="T133" s="153">
        <f>IFERROR(AVERAGE(S133,S134),0)</f>
        <v>0</v>
      </c>
      <c r="U133" s="180"/>
      <c r="V133" s="193"/>
      <c r="W133" s="170">
        <f>IFERROR(VLOOKUP(V133,AnswerDTBL,2,FALSE),0)</f>
        <v>0</v>
      </c>
      <c r="X133" s="153">
        <f>IFERROR(AVERAGE(W133,W134),0)</f>
        <v>0</v>
      </c>
      <c r="Y133" s="180"/>
    </row>
    <row r="134" spans="1:25" ht="14" customHeight="1" thickBot="1" x14ac:dyDescent="0.2">
      <c r="A134"/>
      <c r="B134" s="420"/>
      <c r="C134" s="362" t="str">
        <f>Interview!C443</f>
        <v>Is code signing routinely performed on software components using a consistent process?</v>
      </c>
      <c r="D134" s="363"/>
      <c r="E134" s="31">
        <f>Interview!E443</f>
        <v>0</v>
      </c>
      <c r="F134" s="154">
        <v>19</v>
      </c>
      <c r="G134" s="154">
        <f>IFERROR(VLOOKUP(E134,AnswerETBL,2,FALSE),0)</f>
        <v>0</v>
      </c>
      <c r="H134" s="205"/>
      <c r="I134" s="214"/>
      <c r="J134" s="194"/>
      <c r="K134" s="195">
        <f>IFERROR(VLOOKUP(J134,AnswerETBL,2,FALSE),0)</f>
        <v>0</v>
      </c>
      <c r="L134" s="196"/>
      <c r="M134" s="197"/>
      <c r="N134" s="194"/>
      <c r="O134" s="195">
        <f>IFERROR(VLOOKUP(N134,AnswerETBL,2,FALSE),0)</f>
        <v>0</v>
      </c>
      <c r="P134" s="196"/>
      <c r="Q134" s="197"/>
      <c r="R134" s="194"/>
      <c r="S134" s="195">
        <f>IFERROR(VLOOKUP(R134,AnswerETBL,2,FALSE),0)</f>
        <v>0</v>
      </c>
      <c r="T134" s="196"/>
      <c r="U134" s="197"/>
      <c r="V134" s="194"/>
      <c r="W134" s="195">
        <f>IFERROR(VLOOKUP(V134,AnswerETBL,2,FALSE),0)</f>
        <v>0</v>
      </c>
      <c r="X134" s="196"/>
      <c r="Y134" s="197"/>
    </row>
  </sheetData>
  <customSheetViews>
    <customSheetView guid="{9846C184-355C-EA4B-8C35-9561D1AEE31C}" hiddenRows="1" hiddenColumns="1" topLeftCell="B2">
      <selection activeCell="I23" sqref="I23"/>
      <pageMargins left="0.7" right="0.7" top="0.75" bottom="0.75" header="0.3" footer="0.3"/>
    </customSheetView>
  </customSheetViews>
  <mergeCells count="247">
    <mergeCell ref="V48:Y48"/>
    <mergeCell ref="V77:Y77"/>
    <mergeCell ref="V106:Y106"/>
    <mergeCell ref="B9:D9"/>
    <mergeCell ref="B8:D8"/>
    <mergeCell ref="E77:I77"/>
    <mergeCell ref="E48:I48"/>
    <mergeCell ref="B106:D106"/>
    <mergeCell ref="E106:I106"/>
    <mergeCell ref="N48:Q48"/>
    <mergeCell ref="N77:Q77"/>
    <mergeCell ref="N106:Q106"/>
    <mergeCell ref="Y88:Y89"/>
    <mergeCell ref="Y97:Y98"/>
    <mergeCell ref="V18:Y18"/>
    <mergeCell ref="Y20:Y22"/>
    <mergeCell ref="Y31:Y32"/>
    <mergeCell ref="Y40:Y41"/>
    <mergeCell ref="B18:D18"/>
    <mergeCell ref="E18:I18"/>
    <mergeCell ref="M31:M32"/>
    <mergeCell ref="M40:M41"/>
    <mergeCell ref="Q20:Q22"/>
    <mergeCell ref="B33:H33"/>
    <mergeCell ref="Y108:Y109"/>
    <mergeCell ref="Y118:Y119"/>
    <mergeCell ref="Y127:Y128"/>
    <mergeCell ref="J48:M48"/>
    <mergeCell ref="J77:M77"/>
    <mergeCell ref="J106:M106"/>
    <mergeCell ref="R48:U48"/>
    <mergeCell ref="R77:U77"/>
    <mergeCell ref="U118:U119"/>
    <mergeCell ref="U127:U128"/>
    <mergeCell ref="Y50:Y51"/>
    <mergeCell ref="Y60:Y61"/>
    <mergeCell ref="Y69:Y70"/>
    <mergeCell ref="Y79:Y80"/>
    <mergeCell ref="U60:U61"/>
    <mergeCell ref="U69:U70"/>
    <mergeCell ref="U79:U80"/>
    <mergeCell ref="U88:U89"/>
    <mergeCell ref="U97:U98"/>
    <mergeCell ref="U108:U109"/>
    <mergeCell ref="R106:U106"/>
    <mergeCell ref="Q88:Q89"/>
    <mergeCell ref="Q97:Q98"/>
    <mergeCell ref="Q108:Q109"/>
    <mergeCell ref="Q118:Q119"/>
    <mergeCell ref="Q127:Q128"/>
    <mergeCell ref="R18:U18"/>
    <mergeCell ref="U20:U22"/>
    <mergeCell ref="U31:U32"/>
    <mergeCell ref="U40:U41"/>
    <mergeCell ref="U50:U51"/>
    <mergeCell ref="M108:M109"/>
    <mergeCell ref="M118:M119"/>
    <mergeCell ref="M127:M128"/>
    <mergeCell ref="N18:Q18"/>
    <mergeCell ref="Q31:Q32"/>
    <mergeCell ref="Q40:Q41"/>
    <mergeCell ref="Q50:Q51"/>
    <mergeCell ref="Q60:Q61"/>
    <mergeCell ref="Q69:Q70"/>
    <mergeCell ref="Q79:Q80"/>
    <mergeCell ref="J18:M18"/>
    <mergeCell ref="M50:M51"/>
    <mergeCell ref="M60:M61"/>
    <mergeCell ref="M69:M70"/>
    <mergeCell ref="M79:M80"/>
    <mergeCell ref="M88:M89"/>
    <mergeCell ref="M97:M98"/>
    <mergeCell ref="M20:M22"/>
    <mergeCell ref="B23:H23"/>
    <mergeCell ref="B27:H27"/>
    <mergeCell ref="I20:I21"/>
    <mergeCell ref="C21:D21"/>
    <mergeCell ref="C22:D22"/>
    <mergeCell ref="B24:B26"/>
    <mergeCell ref="C24:D24"/>
    <mergeCell ref="C25:D25"/>
    <mergeCell ref="C26:D26"/>
    <mergeCell ref="B20:B22"/>
    <mergeCell ref="C20:D20"/>
    <mergeCell ref="B36:H36"/>
    <mergeCell ref="B42:H42"/>
    <mergeCell ref="B45:H45"/>
    <mergeCell ref="B52:H52"/>
    <mergeCell ref="I69:I70"/>
    <mergeCell ref="I97:I98"/>
    <mergeCell ref="I79:I80"/>
    <mergeCell ref="I118:I119"/>
    <mergeCell ref="I127:I128"/>
    <mergeCell ref="I40:I41"/>
    <mergeCell ref="I50:I51"/>
    <mergeCell ref="I60:I61"/>
    <mergeCell ref="B48:D48"/>
    <mergeCell ref="B123:H123"/>
    <mergeCell ref="B124:B125"/>
    <mergeCell ref="C124:D124"/>
    <mergeCell ref="C125:D125"/>
    <mergeCell ref="B120:H120"/>
    <mergeCell ref="B121:B122"/>
    <mergeCell ref="C121:D121"/>
    <mergeCell ref="C122:D122"/>
    <mergeCell ref="B117:D117"/>
    <mergeCell ref="B118:B119"/>
    <mergeCell ref="C118:D118"/>
    <mergeCell ref="B132:H132"/>
    <mergeCell ref="B133:B134"/>
    <mergeCell ref="C133:D133"/>
    <mergeCell ref="C134:D134"/>
    <mergeCell ref="B129:H129"/>
    <mergeCell ref="B130:B131"/>
    <mergeCell ref="C130:D130"/>
    <mergeCell ref="C131:D131"/>
    <mergeCell ref="B126:D126"/>
    <mergeCell ref="B127:B128"/>
    <mergeCell ref="C127:D127"/>
    <mergeCell ref="C128:D128"/>
    <mergeCell ref="C119:D119"/>
    <mergeCell ref="B114:H114"/>
    <mergeCell ref="B115:B116"/>
    <mergeCell ref="C115:D115"/>
    <mergeCell ref="C116:D116"/>
    <mergeCell ref="B111:H111"/>
    <mergeCell ref="B112:B113"/>
    <mergeCell ref="C112:D112"/>
    <mergeCell ref="C113:D113"/>
    <mergeCell ref="B107:D107"/>
    <mergeCell ref="B108:B110"/>
    <mergeCell ref="C108:D108"/>
    <mergeCell ref="I108:I109"/>
    <mergeCell ref="C109:D109"/>
    <mergeCell ref="C110:D110"/>
    <mergeCell ref="B103:H103"/>
    <mergeCell ref="B104:B105"/>
    <mergeCell ref="C104:D104"/>
    <mergeCell ref="C105:D105"/>
    <mergeCell ref="B100:H100"/>
    <mergeCell ref="B101:B102"/>
    <mergeCell ref="C101:D101"/>
    <mergeCell ref="C102:D102"/>
    <mergeCell ref="B96:D96"/>
    <mergeCell ref="B97:B99"/>
    <mergeCell ref="C97:D97"/>
    <mergeCell ref="C98:D98"/>
    <mergeCell ref="C99:D99"/>
    <mergeCell ref="B93:H93"/>
    <mergeCell ref="B94:B95"/>
    <mergeCell ref="C94:D94"/>
    <mergeCell ref="C95:D95"/>
    <mergeCell ref="B90:H90"/>
    <mergeCell ref="B91:B92"/>
    <mergeCell ref="C91:D91"/>
    <mergeCell ref="C92:D92"/>
    <mergeCell ref="B87:D87"/>
    <mergeCell ref="B88:B89"/>
    <mergeCell ref="C88:D88"/>
    <mergeCell ref="I88:I89"/>
    <mergeCell ref="C89:D89"/>
    <mergeCell ref="B84:H84"/>
    <mergeCell ref="B85:B86"/>
    <mergeCell ref="C85:D85"/>
    <mergeCell ref="C86:D86"/>
    <mergeCell ref="B81:H81"/>
    <mergeCell ref="B82:B83"/>
    <mergeCell ref="C82:D82"/>
    <mergeCell ref="C83:D83"/>
    <mergeCell ref="B78:D78"/>
    <mergeCell ref="B79:B80"/>
    <mergeCell ref="C79:D79"/>
    <mergeCell ref="C80:D80"/>
    <mergeCell ref="B77:D77"/>
    <mergeCell ref="B74:H74"/>
    <mergeCell ref="B75:B76"/>
    <mergeCell ref="C75:D75"/>
    <mergeCell ref="C76:D76"/>
    <mergeCell ref="B71:H71"/>
    <mergeCell ref="B72:B73"/>
    <mergeCell ref="C72:D72"/>
    <mergeCell ref="C73:D73"/>
    <mergeCell ref="B68:D68"/>
    <mergeCell ref="B69:B70"/>
    <mergeCell ref="C69:D69"/>
    <mergeCell ref="C70:D70"/>
    <mergeCell ref="B65:H65"/>
    <mergeCell ref="B66:B67"/>
    <mergeCell ref="C66:D66"/>
    <mergeCell ref="C67:D67"/>
    <mergeCell ref="B62:H62"/>
    <mergeCell ref="B63:B64"/>
    <mergeCell ref="C63:D63"/>
    <mergeCell ref="C64:D64"/>
    <mergeCell ref="B59:D59"/>
    <mergeCell ref="B60:B61"/>
    <mergeCell ref="C60:D60"/>
    <mergeCell ref="C61:D61"/>
    <mergeCell ref="B56:H56"/>
    <mergeCell ref="B57:B58"/>
    <mergeCell ref="C57:D57"/>
    <mergeCell ref="C58:D58"/>
    <mergeCell ref="B53:B55"/>
    <mergeCell ref="C53:D53"/>
    <mergeCell ref="C54:D54"/>
    <mergeCell ref="C55:D55"/>
    <mergeCell ref="B49:D49"/>
    <mergeCell ref="B50:B51"/>
    <mergeCell ref="C50:D50"/>
    <mergeCell ref="C51:D51"/>
    <mergeCell ref="B46:B47"/>
    <mergeCell ref="C46:D46"/>
    <mergeCell ref="C47:D47"/>
    <mergeCell ref="B43:B44"/>
    <mergeCell ref="C43:D43"/>
    <mergeCell ref="C44:D44"/>
    <mergeCell ref="B39:D39"/>
    <mergeCell ref="B40:B41"/>
    <mergeCell ref="C40:D40"/>
    <mergeCell ref="C41:D41"/>
    <mergeCell ref="B37:B38"/>
    <mergeCell ref="C37:D37"/>
    <mergeCell ref="C38:D38"/>
    <mergeCell ref="B1:H1"/>
    <mergeCell ref="B34:B35"/>
    <mergeCell ref="C34:D34"/>
    <mergeCell ref="C35:D35"/>
    <mergeCell ref="B30:D30"/>
    <mergeCell ref="B31:B32"/>
    <mergeCell ref="C31:D31"/>
    <mergeCell ref="I31:I32"/>
    <mergeCell ref="C32:D32"/>
    <mergeCell ref="B28:B29"/>
    <mergeCell ref="C28:D28"/>
    <mergeCell ref="C29:D29"/>
    <mergeCell ref="B3:D3"/>
    <mergeCell ref="B4:D4"/>
    <mergeCell ref="B5:D5"/>
    <mergeCell ref="B6:D6"/>
    <mergeCell ref="B7:D7"/>
    <mergeCell ref="B10:D10"/>
    <mergeCell ref="B19:D19"/>
    <mergeCell ref="B12:C12"/>
    <mergeCell ref="B13:C13"/>
    <mergeCell ref="B14:C14"/>
    <mergeCell ref="B15:C15"/>
    <mergeCell ref="B16:C16"/>
  </mergeCells>
  <conditionalFormatting sqref="E17">
    <cfRule type="expression" dxfId="8" priority="10">
      <formula>$H$24=1</formula>
    </cfRule>
  </conditionalFormatting>
  <conditionalFormatting sqref="J20:J47 J50:J76 J79:J105 J108:J134">
    <cfRule type="expression" dxfId="7" priority="7">
      <formula>K20&gt;G20</formula>
    </cfRule>
    <cfRule type="expression" dxfId="6" priority="8">
      <formula>K20&lt;G20</formula>
    </cfRule>
  </conditionalFormatting>
  <conditionalFormatting sqref="N20:N47 N50:N76 N79:N105 N108:N134">
    <cfRule type="expression" dxfId="5" priority="5">
      <formula>O20&gt;K20</formula>
    </cfRule>
    <cfRule type="expression" dxfId="4" priority="6">
      <formula>O20&lt;K20</formula>
    </cfRule>
  </conditionalFormatting>
  <conditionalFormatting sqref="R20:R47 R50:R76 R79:R105 R108:R134">
    <cfRule type="expression" dxfId="3" priority="3">
      <formula>S20&gt;O20</formula>
    </cfRule>
    <cfRule type="expression" dxfId="2" priority="4">
      <formula>S20&lt;O20</formula>
    </cfRule>
  </conditionalFormatting>
  <conditionalFormatting sqref="V20:V47 V50:V76 V79:V105 V108:V134">
    <cfRule type="expression" dxfId="1" priority="1">
      <formula>W20&gt;S20</formula>
    </cfRule>
    <cfRule type="expression" dxfId="0" priority="2">
      <formula>W20&lt;S20</formula>
    </cfRule>
  </conditionalFormatting>
  <dataValidations count="7">
    <dataValidation type="list" allowBlank="1" showInputMessage="1" showErrorMessage="1" sqref="R125 V72 R72 N125 N121 V125 J94 N112 R88 N88 R94 R121 J72 V121 V94 J88 N72 N94 V88 R112 J112 V112 J121 J125 J38 N38 R38 V38">
      <formula1>AnswerG</formula1>
    </dataValidation>
    <dataValidation type="list" allowBlank="1" showInputMessage="1" showErrorMessage="1" sqref="V105 V46 R73 N105 J105 V95 R105 R46 J34 V34 R69 J61 J69 J73 J46 V69 N34 V61 R61 N61 N69 N73 N46 V73 R34 R95 J124 N124 R124 V124 J86 N86 R86 V86 J95 N95 J91 N91 R91 V91">
      <formula1>AnswerF</formula1>
    </dataValidation>
    <dataValidation type="list" allowBlank="1" showInputMessage="1" showErrorMessage="1" sqref="V134 J32 N32 R32 V32 R134 J134 N134">
      <formula1>AnswerE</formula1>
    </dataValidation>
    <dataValidation type="list" allowBlank="1" showInputMessage="1" showErrorMessage="1" sqref="R133 V76 J133 N133 J29 J67 J47 J40 N29 N67 N47 N40 R29 R67 R47 R40 V29 V67 V47 V40 V133 J76 N76 R76">
      <formula1>AnswerD</formula1>
    </dataValidation>
    <dataValidation type="list" allowBlank="1" showInputMessage="1" showErrorMessage="1" sqref="V20 V109 J20 J109 N20 N109 R20 R109">
      <formula1>AnswerA</formula1>
    </dataValidation>
    <dataValidation type="list" allowBlank="1" showInputMessage="1" showErrorMessage="1" sqref="N101 N41 V118 R118 N118 J118 V54 V75 V51 R51 N51 J51 V41 R41 J41 V43:V44 V130:V131 V127:V128 V122 V119 V115:V116 V101 R101 J75 N75 R75 J53 J50 J57:J58 J60 J63:J64 J66 J70 N54 J79:J80 J82 J85 J89 J92 J97:J98 J102 J104 J115:J116 J119 J122 J127:J128 J130:J131 J43:J44 V28 V24:V25 J28 J24:J25 J54 N50 N57:N58 N60 N63:N64 N66 N70 R53 N79:N80 N82 N85 N89 N92 N97:N98 N102 N104 N115:N116 N119 N122 N127:N128 N130:N131 N43:N44 J37 N37 N28 N24:N25 J101 R50 R57:R58 R60 R63:R64 R66 R70 R54 R79:R80 R82 R85 R89 R92 R97:R98 R102 R104 R115:R116 R119 R122 R127:R128 R130:R131 R43:R44 V37 R37 R28 R24:R25 N53 V50 V57:V58 V60 V63:V64 V66 V70 V53 V79:V80 V82 V85 V89 V92 V97:V98 V102 V104 J35 N35 R35 V35 J21 J22 J26 N21 N22 N26 R21 R22 R26 V21 V22 V26 J31 N31 R31 V31 J55 N55 R55 V55 J108 J110 J113 N108 N110 N113 R108 R110 R113 V108 V110 V113">
      <formula1>AnswerC</formula1>
    </dataValidation>
    <dataValidation type="list" allowBlank="1" showInputMessage="1" showErrorMessage="1" sqref="N99 V99 V83 J83 R83 J99 R99 N83">
      <formula1>AnswerB</formula1>
    </dataValidation>
  </dataValidations>
  <pageMargins left="0.7" right="0.7" top="0.75" bottom="0.75" header="0.3" footer="0.3"/>
  <ignoredErrors>
    <ignoredError sqref="G109 K109 O109 S109 W10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E105"/>
  <sheetViews>
    <sheetView workbookViewId="0">
      <selection activeCell="B9" sqref="B9"/>
    </sheetView>
  </sheetViews>
  <sheetFormatPr baseColWidth="10" defaultColWidth="8.83203125" defaultRowHeight="13" x14ac:dyDescent="0.15"/>
  <cols>
    <col min="1" max="1" width="22.83203125" style="40" customWidth="1"/>
    <col min="2" max="2" width="11" style="40" customWidth="1"/>
    <col min="3" max="3" width="9.6640625" style="40" customWidth="1"/>
    <col min="4" max="4" width="1.83203125" style="40" customWidth="1"/>
    <col min="5" max="5" width="8.83203125" style="40"/>
    <col min="6" max="6" width="1.5" style="40" customWidth="1"/>
    <col min="7" max="7" width="8.83203125" style="40"/>
    <col min="8" max="8" width="1.5" style="40" customWidth="1"/>
    <col min="9" max="9" width="8.83203125" style="40"/>
    <col min="10" max="10" width="1.5" style="40" customWidth="1"/>
    <col min="11" max="11" width="21.5" style="40" customWidth="1"/>
    <col min="12" max="12" width="22.1640625" style="40" customWidth="1"/>
    <col min="13" max="13" width="3.83203125" style="40" customWidth="1"/>
    <col min="14" max="14" width="4.5" style="40" customWidth="1"/>
    <col min="15" max="21" width="9.6640625" style="41" customWidth="1"/>
    <col min="22" max="22" width="9.6640625" style="40" customWidth="1"/>
    <col min="23" max="16384" width="8.83203125" style="40"/>
  </cols>
  <sheetData>
    <row r="1" spans="1:31" ht="69" customHeight="1" thickBot="1" x14ac:dyDescent="0.2">
      <c r="A1" s="345" t="s">
        <v>474</v>
      </c>
      <c r="B1" s="346"/>
      <c r="C1" s="346"/>
      <c r="D1" s="346"/>
      <c r="E1" s="346"/>
      <c r="F1" s="346"/>
      <c r="G1" s="346"/>
      <c r="H1" s="346"/>
      <c r="I1" s="346"/>
      <c r="J1" s="346"/>
      <c r="K1" s="347"/>
    </row>
    <row r="3" spans="1:31" ht="25" x14ac:dyDescent="0.25">
      <c r="A3" s="39" t="s">
        <v>382</v>
      </c>
      <c r="L3" s="39" t="str">
        <f>A3</f>
        <v>Software Assurance Maturity Model (SAMM) Roadmap</v>
      </c>
    </row>
    <row r="4" spans="1:31" s="42" customFormat="1" ht="14" x14ac:dyDescent="0.15">
      <c r="A4" s="42" t="s">
        <v>54</v>
      </c>
      <c r="B4" s="458" t="str">
        <f>IF(ISBLANK(Interview!D10),"",Interview!D10)</f>
        <v/>
      </c>
      <c r="C4" s="458"/>
      <c r="L4" s="42" t="str">
        <f>B4</f>
        <v/>
      </c>
      <c r="O4" s="44"/>
      <c r="P4" s="44"/>
      <c r="Q4" s="44"/>
      <c r="R4" s="44"/>
      <c r="S4" s="44"/>
      <c r="T4" s="44"/>
      <c r="U4" s="44"/>
      <c r="Y4" s="42">
        <v>1</v>
      </c>
      <c r="Z4" s="42">
        <v>1</v>
      </c>
      <c r="AA4" s="42">
        <v>1</v>
      </c>
    </row>
    <row r="5" spans="1:31" s="42" customFormat="1" ht="14" x14ac:dyDescent="0.15">
      <c r="A5" s="42" t="s">
        <v>55</v>
      </c>
      <c r="B5" s="458" t="str">
        <f>IF(ISBLANK(Interview!D11),"",Interview!D11)</f>
        <v/>
      </c>
      <c r="C5" s="458"/>
      <c r="L5" s="42" t="str">
        <f>B5</f>
        <v/>
      </c>
      <c r="O5" s="44"/>
      <c r="P5" s="44"/>
      <c r="Q5" s="44"/>
      <c r="R5" s="44"/>
      <c r="S5" s="44"/>
      <c r="T5" s="44"/>
      <c r="U5" s="44"/>
    </row>
    <row r="6" spans="1:31" s="42" customFormat="1" ht="14" x14ac:dyDescent="0.15">
      <c r="A6" s="42" t="s">
        <v>383</v>
      </c>
      <c r="B6" s="43" t="s">
        <v>497</v>
      </c>
      <c r="L6" s="242" t="str">
        <f>B6</f>
        <v>v1.0</v>
      </c>
      <c r="O6" s="44"/>
      <c r="P6" s="44"/>
      <c r="Q6" s="44"/>
      <c r="R6" s="44"/>
      <c r="S6" s="44"/>
      <c r="T6" s="44"/>
      <c r="U6" s="44"/>
    </row>
    <row r="7" spans="1:31" s="42" customFormat="1" ht="14" x14ac:dyDescent="0.15">
      <c r="A7" s="42" t="s">
        <v>384</v>
      </c>
      <c r="B7" s="243">
        <v>42794</v>
      </c>
      <c r="O7" s="44"/>
      <c r="P7" s="44"/>
      <c r="Q7" s="44"/>
      <c r="R7" s="44"/>
      <c r="S7" s="44"/>
      <c r="T7" s="44"/>
      <c r="U7" s="44"/>
    </row>
    <row r="8" spans="1:31" s="42" customFormat="1" ht="14" x14ac:dyDescent="0.15">
      <c r="A8" s="42" t="s">
        <v>385</v>
      </c>
      <c r="B8" s="43" t="s">
        <v>498</v>
      </c>
      <c r="L8" s="225"/>
      <c r="M8" s="225"/>
      <c r="N8" s="225"/>
      <c r="O8" s="456"/>
      <c r="P8" s="456"/>
      <c r="Q8" s="456"/>
      <c r="R8" s="456"/>
      <c r="S8" s="456"/>
      <c r="T8" s="456"/>
      <c r="U8" s="456"/>
      <c r="V8" s="456"/>
    </row>
    <row r="9" spans="1:31" s="42" customFormat="1" ht="14" x14ac:dyDescent="0.15">
      <c r="L9" s="226"/>
      <c r="M9" s="226"/>
      <c r="N9" s="226"/>
      <c r="O9" s="456"/>
      <c r="P9" s="456"/>
      <c r="Q9" s="456"/>
      <c r="R9" s="456"/>
      <c r="S9" s="456"/>
      <c r="T9" s="456"/>
      <c r="U9" s="456"/>
      <c r="V9" s="456"/>
    </row>
    <row r="10" spans="1:31" s="42" customFormat="1" ht="15" thickBot="1" x14ac:dyDescent="0.2">
      <c r="A10" s="42" t="s">
        <v>386</v>
      </c>
      <c r="B10" s="45" t="s">
        <v>387</v>
      </c>
      <c r="I10" s="45" t="s">
        <v>388</v>
      </c>
      <c r="L10" s="227" t="s">
        <v>389</v>
      </c>
      <c r="M10" s="227"/>
      <c r="N10" s="227"/>
      <c r="O10" s="457"/>
      <c r="P10" s="457"/>
      <c r="Q10" s="457"/>
      <c r="R10" s="457"/>
      <c r="S10" s="457"/>
      <c r="T10" s="457"/>
      <c r="U10" s="457"/>
      <c r="V10" s="457"/>
    </row>
    <row r="11" spans="1:31" ht="14" thickBot="1" x14ac:dyDescent="0.2">
      <c r="A11" s="104" t="s">
        <v>390</v>
      </c>
      <c r="B11" s="105" t="s">
        <v>391</v>
      </c>
      <c r="C11" s="105" t="s">
        <v>456</v>
      </c>
      <c r="D11" s="106" t="s">
        <v>392</v>
      </c>
      <c r="E11" s="105" t="s">
        <v>457</v>
      </c>
      <c r="F11" s="106" t="s">
        <v>393</v>
      </c>
      <c r="G11" s="105" t="s">
        <v>458</v>
      </c>
      <c r="H11" s="106" t="s">
        <v>394</v>
      </c>
      <c r="I11" s="105" t="s">
        <v>459</v>
      </c>
      <c r="J11" s="46" t="s">
        <v>395</v>
      </c>
      <c r="K11" s="47" t="s">
        <v>396</v>
      </c>
      <c r="L11" s="228"/>
      <c r="M11" s="229"/>
      <c r="N11" s="229"/>
      <c r="O11" s="455" t="str">
        <f>C11</f>
        <v>Phase 1</v>
      </c>
      <c r="P11" s="455"/>
      <c r="Q11" s="455" t="str">
        <f>E11</f>
        <v>Phase 2</v>
      </c>
      <c r="R11" s="455"/>
      <c r="S11" s="455" t="str">
        <f>G11</f>
        <v>Phase 3</v>
      </c>
      <c r="T11" s="455"/>
      <c r="U11" s="455" t="str">
        <f>I11</f>
        <v>Phase 4</v>
      </c>
      <c r="V11" s="455"/>
      <c r="AA11" s="47" t="str">
        <f>I11</f>
        <v>Phase 4</v>
      </c>
      <c r="AB11" s="47" t="str">
        <f>G11</f>
        <v>Phase 3</v>
      </c>
      <c r="AC11" s="47" t="str">
        <f>E11</f>
        <v>Phase 2</v>
      </c>
      <c r="AD11" s="47" t="str">
        <f>C11</f>
        <v>Phase 1</v>
      </c>
      <c r="AE11" s="47" t="str">
        <f>B11</f>
        <v>Start</v>
      </c>
    </row>
    <row r="12" spans="1:31" ht="15" customHeight="1" x14ac:dyDescent="0.15">
      <c r="A12" s="101" t="s">
        <v>397</v>
      </c>
      <c r="B12" s="110">
        <f>IF(ISNUMBER(Interview!$J$18),Interview!$J$18,SUM(LEFT(Interview!$J$18),".5"))</f>
        <v>0</v>
      </c>
      <c r="C12" s="218">
        <f>Roadmap!M20</f>
        <v>0</v>
      </c>
      <c r="D12" s="48">
        <f>C12</f>
        <v>0</v>
      </c>
      <c r="E12" s="218">
        <f>Roadmap!Q20</f>
        <v>0</v>
      </c>
      <c r="F12" s="48">
        <f>E12</f>
        <v>0</v>
      </c>
      <c r="G12" s="218">
        <f>Roadmap!U20</f>
        <v>0</v>
      </c>
      <c r="H12" s="49">
        <f>G12</f>
        <v>0</v>
      </c>
      <c r="I12" s="218">
        <f>Roadmap!Y20</f>
        <v>0</v>
      </c>
      <c r="J12" s="49">
        <f>I12</f>
        <v>0</v>
      </c>
      <c r="K12" s="135">
        <f>IFERROR(I12-B12,I12-LEFT(B12,1))</f>
        <v>0</v>
      </c>
      <c r="L12" s="229"/>
      <c r="M12" s="229"/>
      <c r="N12" s="229"/>
      <c r="O12" s="229"/>
      <c r="P12" s="229"/>
      <c r="Q12" s="229"/>
      <c r="R12" s="229"/>
      <c r="S12" s="229"/>
      <c r="T12" s="229"/>
      <c r="U12" s="229"/>
      <c r="V12" s="229"/>
      <c r="Z12" s="40" t="str">
        <f>A12</f>
        <v>Strategy &amp; metrics</v>
      </c>
      <c r="AA12" s="136">
        <f>I12</f>
        <v>0</v>
      </c>
      <c r="AB12" s="136">
        <f>G12</f>
        <v>0</v>
      </c>
      <c r="AC12" s="136">
        <f>E12</f>
        <v>0</v>
      </c>
      <c r="AD12" s="136">
        <f>C12</f>
        <v>0</v>
      </c>
      <c r="AE12" s="136">
        <f>B12</f>
        <v>0</v>
      </c>
    </row>
    <row r="13" spans="1:31" ht="15" customHeight="1" x14ac:dyDescent="0.15">
      <c r="A13" s="102" t="s">
        <v>90</v>
      </c>
      <c r="B13" s="110">
        <f>IF(ISNUMBER(Interview!$J$62),Interview!$J$62,SUM(LEFT(Interview!$J$62),".5"))</f>
        <v>0</v>
      </c>
      <c r="C13" s="219">
        <f>Roadmap!M31</f>
        <v>0</v>
      </c>
      <c r="D13" s="48">
        <f>C13</f>
        <v>0</v>
      </c>
      <c r="E13" s="219">
        <f>Roadmap!Q31</f>
        <v>0</v>
      </c>
      <c r="F13" s="48">
        <f>E13</f>
        <v>0</v>
      </c>
      <c r="G13" s="219">
        <f>Roadmap!U31</f>
        <v>0</v>
      </c>
      <c r="H13" s="48">
        <f>G13</f>
        <v>0</v>
      </c>
      <c r="I13" s="219">
        <f>Roadmap!Y31</f>
        <v>0</v>
      </c>
      <c r="J13" s="48">
        <f>I13</f>
        <v>0</v>
      </c>
      <c r="K13" s="135">
        <f t="shared" ref="K13:K23" si="0">IFERROR(I13-B13,I13-LEFT(B13,1))</f>
        <v>0</v>
      </c>
      <c r="L13" s="229"/>
      <c r="M13" s="229"/>
      <c r="N13" s="229"/>
      <c r="O13" s="229"/>
      <c r="P13" s="229"/>
      <c r="Q13" s="229"/>
      <c r="R13" s="229"/>
      <c r="S13" s="229"/>
      <c r="T13" s="229"/>
      <c r="U13" s="229"/>
      <c r="V13" s="229"/>
      <c r="Z13" s="40" t="str">
        <f t="shared" ref="Z13:Z23" si="1">A13</f>
        <v>Policy &amp; Compliance</v>
      </c>
      <c r="AA13" s="136">
        <f t="shared" ref="AA13:AA23" si="2">I13</f>
        <v>0</v>
      </c>
      <c r="AB13" s="136">
        <f t="shared" ref="AB13:AB23" si="3">G13</f>
        <v>0</v>
      </c>
      <c r="AC13" s="136">
        <f t="shared" ref="AC13:AC23" si="4">E13</f>
        <v>0</v>
      </c>
      <c r="AD13" s="136">
        <f t="shared" ref="AD13:AD23" si="5">C13</f>
        <v>0</v>
      </c>
      <c r="AE13" s="136">
        <f t="shared" ref="AE13:AE23" si="6">B13</f>
        <v>0</v>
      </c>
    </row>
    <row r="14" spans="1:31" ht="15" customHeight="1" x14ac:dyDescent="0.15">
      <c r="A14" s="103" t="s">
        <v>122</v>
      </c>
      <c r="B14" s="111">
        <f>IF(ISNUMBER(Interview!$J$100),Interview!$J$100,SUM(LEFT(Interview!$J$100),".5"))</f>
        <v>0</v>
      </c>
      <c r="C14" s="220">
        <f>Roadmap!M40</f>
        <v>0</v>
      </c>
      <c r="D14" s="50">
        <f>C14</f>
        <v>0</v>
      </c>
      <c r="E14" s="220">
        <f>Roadmap!Q40</f>
        <v>0</v>
      </c>
      <c r="F14" s="50">
        <f>E14</f>
        <v>0</v>
      </c>
      <c r="G14" s="220">
        <f>Roadmap!U40</f>
        <v>0</v>
      </c>
      <c r="H14" s="50">
        <f>G14</f>
        <v>0</v>
      </c>
      <c r="I14" s="220">
        <f>Roadmap!Y40</f>
        <v>0</v>
      </c>
      <c r="J14" s="50">
        <f>I14</f>
        <v>0</v>
      </c>
      <c r="K14" s="135">
        <f t="shared" si="0"/>
        <v>0</v>
      </c>
      <c r="L14" s="229"/>
      <c r="M14" s="229"/>
      <c r="N14" s="229"/>
      <c r="O14" s="229"/>
      <c r="P14" s="229"/>
      <c r="Q14" s="229"/>
      <c r="R14" s="229"/>
      <c r="S14" s="229"/>
      <c r="T14" s="229"/>
      <c r="U14" s="229"/>
      <c r="V14" s="229"/>
      <c r="Z14" s="40" t="str">
        <f t="shared" si="1"/>
        <v>Education &amp; Guidance</v>
      </c>
      <c r="AA14" s="136">
        <f t="shared" si="2"/>
        <v>0</v>
      </c>
      <c r="AB14" s="136">
        <f t="shared" si="3"/>
        <v>0</v>
      </c>
      <c r="AC14" s="136">
        <f t="shared" si="4"/>
        <v>0</v>
      </c>
      <c r="AD14" s="136">
        <f t="shared" si="5"/>
        <v>0</v>
      </c>
      <c r="AE14" s="136">
        <f t="shared" si="6"/>
        <v>0</v>
      </c>
    </row>
    <row r="15" spans="1:31" ht="15" customHeight="1" x14ac:dyDescent="0.15">
      <c r="A15" s="98" t="s">
        <v>150</v>
      </c>
      <c r="B15" s="110">
        <f>IF(ISNUMBER(Interview!$J$138),Interview!$J$138,SUM(LEFT(Interview!$J$138),".5"))</f>
        <v>0</v>
      </c>
      <c r="C15" s="221">
        <f>Roadmap!M50</f>
        <v>0</v>
      </c>
      <c r="D15" s="51">
        <f>C15</f>
        <v>0</v>
      </c>
      <c r="E15" s="221">
        <f>Roadmap!Q50</f>
        <v>0</v>
      </c>
      <c r="F15" s="51">
        <f>E15</f>
        <v>0</v>
      </c>
      <c r="G15" s="221">
        <f>Roadmap!U50</f>
        <v>0</v>
      </c>
      <c r="H15" s="51">
        <f>G15</f>
        <v>0</v>
      </c>
      <c r="I15" s="221">
        <f>Roadmap!Y50</f>
        <v>0</v>
      </c>
      <c r="J15" s="51">
        <f>I15</f>
        <v>0</v>
      </c>
      <c r="K15" s="135">
        <f t="shared" si="0"/>
        <v>0</v>
      </c>
      <c r="L15" s="229"/>
      <c r="M15" s="229"/>
      <c r="N15" s="229"/>
      <c r="O15" s="229"/>
      <c r="P15" s="229"/>
      <c r="Q15" s="229"/>
      <c r="R15" s="229"/>
      <c r="S15" s="229"/>
      <c r="T15" s="229"/>
      <c r="U15" s="229"/>
      <c r="V15" s="229"/>
      <c r="Z15" s="40" t="str">
        <f t="shared" si="1"/>
        <v>Threat Assessment</v>
      </c>
      <c r="AA15" s="136">
        <f t="shared" si="2"/>
        <v>0</v>
      </c>
      <c r="AB15" s="136">
        <f t="shared" si="3"/>
        <v>0</v>
      </c>
      <c r="AC15" s="136">
        <f t="shared" si="4"/>
        <v>0</v>
      </c>
      <c r="AD15" s="136">
        <f t="shared" si="5"/>
        <v>0</v>
      </c>
      <c r="AE15" s="136">
        <f t="shared" si="6"/>
        <v>0</v>
      </c>
    </row>
    <row r="16" spans="1:31" ht="15" customHeight="1" x14ac:dyDescent="0.15">
      <c r="A16" s="99" t="s">
        <v>176</v>
      </c>
      <c r="B16" s="110">
        <f>IF(ISNUMBER(Interview!$J173),Interview!$J$173,SUM(LEFT(Interview!$J$173),".5"))</f>
        <v>0</v>
      </c>
      <c r="C16" s="219">
        <f>Roadmap!M60</f>
        <v>0</v>
      </c>
      <c r="D16" s="48">
        <f t="shared" ref="D16:D23" si="7">C16</f>
        <v>0</v>
      </c>
      <c r="E16" s="219">
        <f>Roadmap!Q60</f>
        <v>0</v>
      </c>
      <c r="F16" s="48">
        <f t="shared" ref="F16:F23" si="8">E16</f>
        <v>0</v>
      </c>
      <c r="G16" s="219">
        <f>Roadmap!U60</f>
        <v>0</v>
      </c>
      <c r="H16" s="48">
        <f t="shared" ref="H16:H23" si="9">G16</f>
        <v>0</v>
      </c>
      <c r="I16" s="219">
        <f>Roadmap!Y60</f>
        <v>0</v>
      </c>
      <c r="J16" s="48">
        <f t="shared" ref="J16:J23" si="10">I16</f>
        <v>0</v>
      </c>
      <c r="K16" s="135">
        <f t="shared" si="0"/>
        <v>0</v>
      </c>
      <c r="L16" s="229"/>
      <c r="M16" s="229"/>
      <c r="N16" s="229"/>
      <c r="O16" s="229"/>
      <c r="P16" s="229"/>
      <c r="Q16" s="229"/>
      <c r="R16" s="229"/>
      <c r="S16" s="229"/>
      <c r="T16" s="229"/>
      <c r="U16" s="229"/>
      <c r="V16" s="229"/>
      <c r="Z16" s="40" t="str">
        <f t="shared" si="1"/>
        <v>Security Requirements</v>
      </c>
      <c r="AA16" s="136">
        <f t="shared" si="2"/>
        <v>0</v>
      </c>
      <c r="AB16" s="136">
        <f t="shared" si="3"/>
        <v>0</v>
      </c>
      <c r="AC16" s="136">
        <f t="shared" si="4"/>
        <v>0</v>
      </c>
      <c r="AD16" s="136">
        <f t="shared" si="5"/>
        <v>0</v>
      </c>
      <c r="AE16" s="136">
        <f t="shared" si="6"/>
        <v>0</v>
      </c>
    </row>
    <row r="17" spans="1:31" x14ac:dyDescent="0.15">
      <c r="A17" s="100" t="s">
        <v>199</v>
      </c>
      <c r="B17" s="111">
        <f>IF(ISNUMBER(Interview!$J$206),Interview!$J$206,SUM(LEFT(Interview!$J$206),".5"))</f>
        <v>0</v>
      </c>
      <c r="C17" s="220">
        <f>Roadmap!M69</f>
        <v>0</v>
      </c>
      <c r="D17" s="50">
        <f t="shared" si="7"/>
        <v>0</v>
      </c>
      <c r="E17" s="220">
        <f>Roadmap!Q69</f>
        <v>0</v>
      </c>
      <c r="F17" s="50">
        <f t="shared" si="8"/>
        <v>0</v>
      </c>
      <c r="G17" s="220">
        <f>Roadmap!U69</f>
        <v>0</v>
      </c>
      <c r="H17" s="50">
        <f t="shared" si="9"/>
        <v>0</v>
      </c>
      <c r="I17" s="220">
        <f>Roadmap!Y69</f>
        <v>0</v>
      </c>
      <c r="J17" s="50">
        <f t="shared" si="10"/>
        <v>0</v>
      </c>
      <c r="K17" s="135">
        <f t="shared" si="0"/>
        <v>0</v>
      </c>
      <c r="L17" s="229" t="str">
        <f>A12</f>
        <v>Strategy &amp; metrics</v>
      </c>
      <c r="M17" s="229"/>
      <c r="N17" s="229"/>
      <c r="O17" s="229"/>
      <c r="P17" s="229"/>
      <c r="Q17" s="229"/>
      <c r="R17" s="229"/>
      <c r="S17" s="229"/>
      <c r="T17" s="229"/>
      <c r="U17" s="229"/>
      <c r="V17" s="229"/>
      <c r="Z17" s="40" t="str">
        <f t="shared" si="1"/>
        <v>Secure Architecture</v>
      </c>
      <c r="AA17" s="136">
        <f t="shared" si="2"/>
        <v>0</v>
      </c>
      <c r="AB17" s="136">
        <f t="shared" si="3"/>
        <v>0</v>
      </c>
      <c r="AC17" s="136">
        <f t="shared" si="4"/>
        <v>0</v>
      </c>
      <c r="AD17" s="136">
        <f t="shared" si="5"/>
        <v>0</v>
      </c>
      <c r="AE17" s="136">
        <f t="shared" si="6"/>
        <v>0</v>
      </c>
    </row>
    <row r="18" spans="1:31" x14ac:dyDescent="0.15">
      <c r="A18" s="95" t="s">
        <v>43</v>
      </c>
      <c r="B18" s="110">
        <f>IF(ISNUMBER(Interview!$J$239),Interview!$J$239,SUM(LEFT(Interview!$J$239),".5"))</f>
        <v>0</v>
      </c>
      <c r="C18" s="221">
        <f>Roadmap!M79</f>
        <v>0</v>
      </c>
      <c r="D18" s="51">
        <f t="shared" si="7"/>
        <v>0</v>
      </c>
      <c r="E18" s="221">
        <f>Roadmap!Q79</f>
        <v>0</v>
      </c>
      <c r="F18" s="51">
        <f t="shared" si="8"/>
        <v>0</v>
      </c>
      <c r="G18" s="221">
        <f>Roadmap!U79</f>
        <v>0</v>
      </c>
      <c r="H18" s="51">
        <f t="shared" si="9"/>
        <v>0</v>
      </c>
      <c r="I18" s="221">
        <f>Roadmap!Y79</f>
        <v>0</v>
      </c>
      <c r="J18" s="51">
        <f t="shared" si="10"/>
        <v>0</v>
      </c>
      <c r="K18" s="135">
        <f t="shared" si="0"/>
        <v>0</v>
      </c>
      <c r="L18" s="229"/>
      <c r="M18" s="229"/>
      <c r="N18" s="229"/>
      <c r="O18" s="229"/>
      <c r="P18" s="229"/>
      <c r="Q18" s="229"/>
      <c r="R18" s="229"/>
      <c r="S18" s="229"/>
      <c r="T18" s="229"/>
      <c r="U18" s="229"/>
      <c r="V18" s="229"/>
      <c r="Z18" s="40" t="str">
        <f t="shared" si="1"/>
        <v>Design Analysis</v>
      </c>
      <c r="AA18" s="136">
        <f t="shared" si="2"/>
        <v>0</v>
      </c>
      <c r="AB18" s="136">
        <f t="shared" si="3"/>
        <v>0</v>
      </c>
      <c r="AC18" s="136">
        <f t="shared" si="4"/>
        <v>0</v>
      </c>
      <c r="AD18" s="136">
        <f t="shared" si="5"/>
        <v>0</v>
      </c>
      <c r="AE18" s="136">
        <f t="shared" si="6"/>
        <v>0</v>
      </c>
    </row>
    <row r="19" spans="1:31" x14ac:dyDescent="0.15">
      <c r="A19" s="96" t="s">
        <v>381</v>
      </c>
      <c r="B19" s="110">
        <f>IF(ISNUMBER(Interview!$J$277),Interview!$J$277,SUM(LEFT(Interview!$J$277),".5"))</f>
        <v>0</v>
      </c>
      <c r="C19" s="219">
        <f>Roadmap!M88</f>
        <v>0</v>
      </c>
      <c r="D19" s="48">
        <f t="shared" si="7"/>
        <v>0</v>
      </c>
      <c r="E19" s="219">
        <f>Roadmap!Q88</f>
        <v>0</v>
      </c>
      <c r="F19" s="48">
        <f t="shared" si="8"/>
        <v>0</v>
      </c>
      <c r="G19" s="219">
        <f>Roadmap!U88</f>
        <v>0</v>
      </c>
      <c r="H19" s="48">
        <f t="shared" si="9"/>
        <v>0</v>
      </c>
      <c r="I19" s="219">
        <f>Roadmap!Y88</f>
        <v>0</v>
      </c>
      <c r="J19" s="48">
        <f t="shared" si="10"/>
        <v>0</v>
      </c>
      <c r="K19" s="135">
        <f t="shared" si="0"/>
        <v>0</v>
      </c>
      <c r="L19" s="229"/>
      <c r="M19" s="229"/>
      <c r="N19" s="229"/>
      <c r="O19" s="229"/>
      <c r="P19" s="229"/>
      <c r="Q19" s="229"/>
      <c r="R19" s="229"/>
      <c r="S19" s="229"/>
      <c r="T19" s="229"/>
      <c r="U19" s="229"/>
      <c r="V19" s="229"/>
      <c r="Z19" s="40" t="str">
        <f t="shared" si="1"/>
        <v>Implementation Review</v>
      </c>
      <c r="AA19" s="136">
        <f t="shared" si="2"/>
        <v>0</v>
      </c>
      <c r="AB19" s="136">
        <f t="shared" si="3"/>
        <v>0</v>
      </c>
      <c r="AC19" s="136">
        <f t="shared" si="4"/>
        <v>0</v>
      </c>
      <c r="AD19" s="136">
        <f t="shared" si="5"/>
        <v>0</v>
      </c>
      <c r="AE19" s="136">
        <f t="shared" si="6"/>
        <v>0</v>
      </c>
    </row>
    <row r="20" spans="1:31" x14ac:dyDescent="0.15">
      <c r="A20" s="97" t="s">
        <v>265</v>
      </c>
      <c r="B20" s="111">
        <f>IF(ISNUMBER(Interview!$J$304),Interview!$J$304,SUM(LEFT(Interview!$J$304),".5"))</f>
        <v>0</v>
      </c>
      <c r="C20" s="220">
        <f>Roadmap!M97</f>
        <v>0</v>
      </c>
      <c r="D20" s="50">
        <f t="shared" si="7"/>
        <v>0</v>
      </c>
      <c r="E20" s="220">
        <f>Roadmap!Q97</f>
        <v>0</v>
      </c>
      <c r="F20" s="50">
        <f t="shared" si="8"/>
        <v>0</v>
      </c>
      <c r="G20" s="220">
        <f>Roadmap!U97</f>
        <v>0</v>
      </c>
      <c r="H20" s="50">
        <f t="shared" si="9"/>
        <v>0</v>
      </c>
      <c r="I20" s="220">
        <f>Roadmap!Y97</f>
        <v>0</v>
      </c>
      <c r="J20" s="50">
        <f t="shared" si="10"/>
        <v>0</v>
      </c>
      <c r="K20" s="135">
        <f t="shared" si="0"/>
        <v>0</v>
      </c>
      <c r="L20" s="229"/>
      <c r="M20" s="229"/>
      <c r="N20" s="229"/>
      <c r="O20" s="229"/>
      <c r="P20" s="229"/>
      <c r="Q20" s="229"/>
      <c r="R20" s="229"/>
      <c r="S20" s="229"/>
      <c r="T20" s="229"/>
      <c r="U20" s="229"/>
      <c r="V20" s="229"/>
      <c r="Z20" s="40" t="str">
        <f t="shared" si="1"/>
        <v>Security Testing</v>
      </c>
      <c r="AA20" s="136">
        <f t="shared" si="2"/>
        <v>0</v>
      </c>
      <c r="AB20" s="136">
        <f t="shared" si="3"/>
        <v>0</v>
      </c>
      <c r="AC20" s="136">
        <f t="shared" si="4"/>
        <v>0</v>
      </c>
      <c r="AD20" s="136">
        <f t="shared" si="5"/>
        <v>0</v>
      </c>
      <c r="AE20" s="136">
        <f t="shared" si="6"/>
        <v>0</v>
      </c>
    </row>
    <row r="21" spans="1:31" x14ac:dyDescent="0.15">
      <c r="A21" s="92" t="s">
        <v>374</v>
      </c>
      <c r="B21" s="110">
        <f>IF(ISNUMBER(Interview!$J$338),Interview!$J$338,SUM(LEFT(Interview!$J$338),".5"))</f>
        <v>0</v>
      </c>
      <c r="C21" s="221">
        <f>Roadmap!M108</f>
        <v>0</v>
      </c>
      <c r="D21" s="51">
        <f t="shared" si="7"/>
        <v>0</v>
      </c>
      <c r="E21" s="221">
        <f>Roadmap!Q108</f>
        <v>0</v>
      </c>
      <c r="F21" s="51">
        <f t="shared" si="8"/>
        <v>0</v>
      </c>
      <c r="G21" s="221">
        <f>Roadmap!U108</f>
        <v>0</v>
      </c>
      <c r="H21" s="51">
        <f t="shared" si="9"/>
        <v>0</v>
      </c>
      <c r="I21" s="221">
        <f>Roadmap!Y108</f>
        <v>0</v>
      </c>
      <c r="J21" s="51">
        <f t="shared" si="10"/>
        <v>0</v>
      </c>
      <c r="K21" s="135">
        <f t="shared" si="0"/>
        <v>0</v>
      </c>
      <c r="L21" s="229"/>
      <c r="M21" s="229"/>
      <c r="N21" s="229"/>
      <c r="O21" s="229"/>
      <c r="P21" s="229"/>
      <c r="Q21" s="229"/>
      <c r="R21" s="229"/>
      <c r="S21" s="229"/>
      <c r="T21" s="229"/>
      <c r="U21" s="229"/>
      <c r="V21" s="229"/>
      <c r="Z21" s="40" t="str">
        <f t="shared" si="1"/>
        <v>Issue Management</v>
      </c>
      <c r="AA21" s="136">
        <f t="shared" si="2"/>
        <v>0</v>
      </c>
      <c r="AB21" s="136">
        <f t="shared" si="3"/>
        <v>0</v>
      </c>
      <c r="AC21" s="136">
        <f t="shared" si="4"/>
        <v>0</v>
      </c>
      <c r="AD21" s="136">
        <f t="shared" si="5"/>
        <v>0</v>
      </c>
      <c r="AE21" s="136">
        <f t="shared" si="6"/>
        <v>0</v>
      </c>
    </row>
    <row r="22" spans="1:31" x14ac:dyDescent="0.15">
      <c r="A22" s="93" t="s">
        <v>309</v>
      </c>
      <c r="B22" s="110">
        <f>IF(ISNUMBER(Interview!$J$376),Interview!$J$376,SUM(LEFT(Interview!$J$376),".5"))</f>
        <v>0</v>
      </c>
      <c r="C22" s="219">
        <f>Roadmap!M118</f>
        <v>0</v>
      </c>
      <c r="D22" s="48">
        <f t="shared" si="7"/>
        <v>0</v>
      </c>
      <c r="E22" s="219">
        <f>Roadmap!Q118</f>
        <v>0</v>
      </c>
      <c r="F22" s="48">
        <f t="shared" si="8"/>
        <v>0</v>
      </c>
      <c r="G22" s="219">
        <f>Roadmap!U118</f>
        <v>0</v>
      </c>
      <c r="H22" s="48">
        <f t="shared" si="9"/>
        <v>0</v>
      </c>
      <c r="I22" s="219">
        <f>Roadmap!Y118</f>
        <v>0</v>
      </c>
      <c r="J22" s="48">
        <f t="shared" si="10"/>
        <v>0</v>
      </c>
      <c r="K22" s="135">
        <f t="shared" si="0"/>
        <v>0</v>
      </c>
      <c r="L22" s="229"/>
      <c r="M22" s="229"/>
      <c r="N22" s="229"/>
      <c r="O22" s="229"/>
      <c r="P22" s="229"/>
      <c r="Q22" s="229"/>
      <c r="R22" s="229"/>
      <c r="S22" s="229"/>
      <c r="T22" s="229"/>
      <c r="U22" s="229"/>
      <c r="V22" s="229"/>
      <c r="Z22" s="40" t="str">
        <f t="shared" si="1"/>
        <v>Environment Hardening</v>
      </c>
      <c r="AA22" s="136">
        <f t="shared" si="2"/>
        <v>0</v>
      </c>
      <c r="AB22" s="136">
        <f t="shared" si="3"/>
        <v>0</v>
      </c>
      <c r="AC22" s="136">
        <f t="shared" si="4"/>
        <v>0</v>
      </c>
      <c r="AD22" s="136">
        <f t="shared" si="5"/>
        <v>0</v>
      </c>
      <c r="AE22" s="136">
        <f t="shared" si="6"/>
        <v>0</v>
      </c>
    </row>
    <row r="23" spans="1:31" ht="14" thickBot="1" x14ac:dyDescent="0.2">
      <c r="A23" s="94" t="s">
        <v>7</v>
      </c>
      <c r="B23" s="112">
        <f>IF(ISNUMBER(Interview!$J$411),Interview!$J$411,SUM(LEFT(Interview!$J$411),".5"))</f>
        <v>0</v>
      </c>
      <c r="C23" s="222">
        <f>Roadmap!M127</f>
        <v>0</v>
      </c>
      <c r="D23" s="52">
        <f t="shared" si="7"/>
        <v>0</v>
      </c>
      <c r="E23" s="222">
        <f>Roadmap!Q127</f>
        <v>0</v>
      </c>
      <c r="F23" s="52">
        <f t="shared" si="8"/>
        <v>0</v>
      </c>
      <c r="G23" s="222">
        <f>Roadmap!U127</f>
        <v>0</v>
      </c>
      <c r="H23" s="52">
        <f t="shared" si="9"/>
        <v>0</v>
      </c>
      <c r="I23" s="222">
        <f>Roadmap!Y127</f>
        <v>0</v>
      </c>
      <c r="J23" s="52">
        <f t="shared" si="10"/>
        <v>0</v>
      </c>
      <c r="K23" s="135">
        <f t="shared" si="0"/>
        <v>0</v>
      </c>
      <c r="L23" s="229"/>
      <c r="M23" s="229"/>
      <c r="N23" s="229"/>
      <c r="O23" s="229"/>
      <c r="P23" s="229"/>
      <c r="Q23" s="229"/>
      <c r="R23" s="229"/>
      <c r="S23" s="229"/>
      <c r="T23" s="229"/>
      <c r="U23" s="229"/>
      <c r="V23" s="229"/>
      <c r="Z23" s="40" t="str">
        <f t="shared" si="1"/>
        <v>Operational Enablement</v>
      </c>
      <c r="AA23" s="136">
        <f t="shared" si="2"/>
        <v>0</v>
      </c>
      <c r="AB23" s="136">
        <f t="shared" si="3"/>
        <v>0</v>
      </c>
      <c r="AC23" s="136">
        <f t="shared" si="4"/>
        <v>0</v>
      </c>
      <c r="AD23" s="136">
        <f t="shared" si="5"/>
        <v>0</v>
      </c>
      <c r="AE23" s="136">
        <f t="shared" si="6"/>
        <v>0</v>
      </c>
    </row>
    <row r="24" spans="1:31" x14ac:dyDescent="0.15">
      <c r="L24" s="229" t="str">
        <f>A13</f>
        <v>Policy &amp; Compliance</v>
      </c>
      <c r="M24" s="229"/>
      <c r="N24" s="229"/>
      <c r="O24" s="229"/>
      <c r="P24" s="229"/>
      <c r="Q24" s="229"/>
      <c r="R24" s="229"/>
      <c r="S24" s="229"/>
      <c r="T24" s="229"/>
      <c r="U24" s="229"/>
      <c r="V24" s="229"/>
    </row>
    <row r="25" spans="1:31" x14ac:dyDescent="0.15">
      <c r="B25" s="53" t="s">
        <v>398</v>
      </c>
      <c r="C25" s="136">
        <f>SUM(C12:C23)-SUM(B12:B23)</f>
        <v>0</v>
      </c>
      <c r="D25" s="136"/>
      <c r="E25" s="136">
        <f>SUM(E12:E23)-SUM(C12:C23)</f>
        <v>0</v>
      </c>
      <c r="F25" s="136"/>
      <c r="G25" s="136">
        <f>SUM(G12:G23)-SUM(E12:E23)</f>
        <v>0</v>
      </c>
      <c r="H25" s="136"/>
      <c r="I25" s="136">
        <f>SUM(I12:I23)-SUM(G12:G23)</f>
        <v>0</v>
      </c>
      <c r="J25" s="136"/>
      <c r="K25" s="135">
        <f>SUM(K12:K23)</f>
        <v>0</v>
      </c>
      <c r="L25" s="229"/>
      <c r="M25" s="229"/>
      <c r="N25" s="229"/>
      <c r="O25" s="229"/>
      <c r="P25" s="229"/>
      <c r="Q25" s="229"/>
      <c r="R25" s="229"/>
      <c r="S25" s="229"/>
      <c r="T25" s="229"/>
      <c r="U25" s="229"/>
      <c r="V25" s="229"/>
    </row>
    <row r="26" spans="1:31" x14ac:dyDescent="0.15">
      <c r="B26" s="53"/>
      <c r="C26" s="54" t="e">
        <f>C25/$K$25</f>
        <v>#DIV/0!</v>
      </c>
      <c r="E26" s="54" t="e">
        <f>E25/$K$25</f>
        <v>#DIV/0!</v>
      </c>
      <c r="G26" s="54" t="e">
        <f>G25/$K$25</f>
        <v>#DIV/0!</v>
      </c>
      <c r="I26" s="54" t="e">
        <f>I25/$K$25</f>
        <v>#DIV/0!</v>
      </c>
      <c r="K26" s="55">
        <f>1-K25/24</f>
        <v>1</v>
      </c>
      <c r="L26" s="229"/>
      <c r="M26" s="229"/>
      <c r="N26" s="229"/>
      <c r="O26" s="229"/>
      <c r="P26" s="229"/>
      <c r="Q26" s="229"/>
      <c r="R26" s="229"/>
      <c r="S26" s="229"/>
      <c r="T26" s="229"/>
      <c r="U26" s="229"/>
      <c r="V26" s="229"/>
    </row>
    <row r="27" spans="1:31" x14ac:dyDescent="0.15">
      <c r="B27" s="53"/>
      <c r="L27" s="229"/>
      <c r="M27" s="229"/>
      <c r="N27" s="229"/>
      <c r="O27" s="229"/>
      <c r="P27" s="229"/>
      <c r="Q27" s="229"/>
      <c r="R27" s="229"/>
      <c r="S27" s="229"/>
      <c r="T27" s="229"/>
      <c r="U27" s="229"/>
      <c r="V27" s="229"/>
    </row>
    <row r="28" spans="1:31" ht="14" thickBot="1" x14ac:dyDescent="0.2">
      <c r="L28" s="229"/>
      <c r="M28" s="229"/>
      <c r="N28" s="229"/>
      <c r="O28" s="229"/>
      <c r="P28" s="229"/>
      <c r="Q28" s="229"/>
      <c r="R28" s="229"/>
      <c r="S28" s="229"/>
      <c r="T28" s="229"/>
      <c r="U28" s="229"/>
      <c r="V28" s="229"/>
    </row>
    <row r="29" spans="1:31" x14ac:dyDescent="0.15">
      <c r="A29" s="56" t="s">
        <v>399</v>
      </c>
      <c r="B29" s="57">
        <v>0</v>
      </c>
      <c r="L29" s="229"/>
      <c r="M29" s="229"/>
      <c r="N29" s="229"/>
      <c r="O29" s="229"/>
      <c r="P29" s="229"/>
      <c r="Q29" s="229"/>
      <c r="R29" s="229"/>
      <c r="S29" s="229"/>
      <c r="T29" s="229"/>
      <c r="U29" s="229"/>
      <c r="V29" s="229"/>
    </row>
    <row r="30" spans="1:31" x14ac:dyDescent="0.15">
      <c r="A30" s="58"/>
      <c r="B30" s="59">
        <v>0.5</v>
      </c>
      <c r="L30" s="229"/>
      <c r="M30" s="229"/>
      <c r="N30" s="229"/>
      <c r="O30" s="229"/>
      <c r="P30" s="229"/>
      <c r="Q30" s="229"/>
      <c r="R30" s="229"/>
      <c r="S30" s="229"/>
      <c r="T30" s="229"/>
      <c r="U30" s="229"/>
      <c r="V30" s="229"/>
    </row>
    <row r="31" spans="1:31" x14ac:dyDescent="0.15">
      <c r="A31" s="58"/>
      <c r="B31" s="59">
        <v>1</v>
      </c>
      <c r="L31" s="229" t="str">
        <f>A14</f>
        <v>Education &amp; Guidance</v>
      </c>
      <c r="M31" s="229"/>
      <c r="N31" s="229"/>
      <c r="O31" s="229"/>
      <c r="P31" s="229"/>
      <c r="Q31" s="229"/>
      <c r="R31" s="229"/>
      <c r="S31" s="229"/>
      <c r="T31" s="229"/>
      <c r="U31" s="229"/>
      <c r="V31" s="229"/>
    </row>
    <row r="32" spans="1:31" x14ac:dyDescent="0.15">
      <c r="A32" s="58"/>
      <c r="B32" s="59">
        <v>1.5</v>
      </c>
      <c r="L32" s="229"/>
      <c r="M32" s="229"/>
      <c r="N32" s="229"/>
      <c r="O32" s="229"/>
      <c r="P32" s="229"/>
      <c r="Q32" s="229"/>
      <c r="R32" s="229"/>
      <c r="S32" s="229"/>
      <c r="T32" s="229"/>
      <c r="U32" s="229"/>
      <c r="V32" s="229"/>
    </row>
    <row r="33" spans="1:22" x14ac:dyDescent="0.15">
      <c r="A33" s="58"/>
      <c r="B33" s="59">
        <v>2</v>
      </c>
      <c r="L33" s="229"/>
      <c r="M33" s="229"/>
      <c r="N33" s="229"/>
      <c r="O33" s="229"/>
      <c r="P33" s="229"/>
      <c r="Q33" s="229"/>
      <c r="R33" s="229"/>
      <c r="S33" s="229"/>
      <c r="T33" s="229"/>
      <c r="U33" s="229"/>
      <c r="V33" s="229"/>
    </row>
    <row r="34" spans="1:22" x14ac:dyDescent="0.15">
      <c r="A34" s="58"/>
      <c r="B34" s="59">
        <v>2.5</v>
      </c>
      <c r="L34" s="229"/>
      <c r="M34" s="229"/>
      <c r="N34" s="229"/>
      <c r="O34" s="229"/>
      <c r="P34" s="229"/>
      <c r="Q34" s="229"/>
      <c r="R34" s="229"/>
      <c r="S34" s="229"/>
      <c r="T34" s="229"/>
      <c r="U34" s="229"/>
      <c r="V34" s="229"/>
    </row>
    <row r="35" spans="1:22" ht="14" thickBot="1" x14ac:dyDescent="0.2">
      <c r="A35" s="60"/>
      <c r="B35" s="61">
        <v>3</v>
      </c>
      <c r="L35" s="229"/>
      <c r="M35" s="229"/>
      <c r="N35" s="229"/>
      <c r="O35" s="229"/>
      <c r="P35" s="229"/>
      <c r="Q35" s="229"/>
      <c r="R35" s="229"/>
      <c r="S35" s="229"/>
      <c r="T35" s="229"/>
      <c r="U35" s="229"/>
      <c r="V35" s="229"/>
    </row>
    <row r="36" spans="1:22" x14ac:dyDescent="0.15">
      <c r="L36" s="229"/>
      <c r="M36" s="229"/>
      <c r="N36" s="229"/>
      <c r="O36" s="229"/>
      <c r="P36" s="229"/>
      <c r="Q36" s="229"/>
      <c r="R36" s="229"/>
      <c r="S36" s="229"/>
      <c r="T36" s="229"/>
      <c r="U36" s="229"/>
      <c r="V36" s="229"/>
    </row>
    <row r="37" spans="1:22" x14ac:dyDescent="0.15">
      <c r="L37" s="229"/>
      <c r="M37" s="229"/>
      <c r="N37" s="229"/>
      <c r="O37" s="229"/>
      <c r="P37" s="229"/>
      <c r="Q37" s="229"/>
      <c r="R37" s="229"/>
      <c r="S37" s="229"/>
      <c r="T37" s="229"/>
      <c r="U37" s="229"/>
      <c r="V37" s="229"/>
    </row>
    <row r="38" spans="1:22" x14ac:dyDescent="0.15">
      <c r="L38" s="229" t="str">
        <f>A15</f>
        <v>Threat Assessment</v>
      </c>
      <c r="M38" s="229"/>
      <c r="N38" s="229"/>
      <c r="O38" s="229"/>
      <c r="P38" s="229"/>
      <c r="Q38" s="229"/>
      <c r="R38" s="229"/>
      <c r="S38" s="229"/>
      <c r="T38" s="229"/>
      <c r="U38" s="229"/>
      <c r="V38" s="229"/>
    </row>
    <row r="39" spans="1:22" x14ac:dyDescent="0.15">
      <c r="L39" s="229"/>
      <c r="M39" s="229"/>
      <c r="N39" s="229"/>
      <c r="O39" s="229"/>
      <c r="P39" s="229"/>
      <c r="Q39" s="229"/>
      <c r="R39" s="229"/>
      <c r="S39" s="229"/>
      <c r="T39" s="229"/>
      <c r="U39" s="229"/>
      <c r="V39" s="229"/>
    </row>
    <row r="40" spans="1:22" x14ac:dyDescent="0.15">
      <c r="L40" s="229"/>
      <c r="M40" s="229"/>
      <c r="N40" s="229"/>
      <c r="O40" s="229"/>
      <c r="P40" s="229"/>
      <c r="Q40" s="229"/>
      <c r="R40" s="229"/>
      <c r="S40" s="229"/>
      <c r="T40" s="229"/>
      <c r="U40" s="229"/>
      <c r="V40" s="229"/>
    </row>
    <row r="41" spans="1:22" x14ac:dyDescent="0.15">
      <c r="L41" s="229"/>
      <c r="M41" s="229"/>
      <c r="N41" s="229"/>
      <c r="O41" s="229"/>
      <c r="P41" s="229"/>
      <c r="Q41" s="229"/>
      <c r="R41" s="229"/>
      <c r="S41" s="229"/>
      <c r="T41" s="229"/>
      <c r="U41" s="229"/>
      <c r="V41" s="229"/>
    </row>
    <row r="42" spans="1:22" x14ac:dyDescent="0.15">
      <c r="L42" s="229"/>
      <c r="M42" s="229"/>
      <c r="N42" s="229"/>
      <c r="O42" s="229"/>
      <c r="P42" s="229"/>
      <c r="Q42" s="229"/>
      <c r="R42" s="229"/>
      <c r="S42" s="229"/>
      <c r="T42" s="229"/>
      <c r="U42" s="229"/>
      <c r="V42" s="229"/>
    </row>
    <row r="43" spans="1:22" x14ac:dyDescent="0.15">
      <c r="L43" s="229"/>
      <c r="M43" s="229"/>
      <c r="N43" s="229"/>
      <c r="O43" s="229"/>
      <c r="P43" s="229"/>
      <c r="Q43" s="229"/>
      <c r="R43" s="229"/>
      <c r="S43" s="229"/>
      <c r="T43" s="229"/>
      <c r="U43" s="229"/>
      <c r="V43" s="229"/>
    </row>
    <row r="44" spans="1:22" x14ac:dyDescent="0.15">
      <c r="L44" s="229"/>
      <c r="M44" s="229"/>
      <c r="N44" s="229"/>
      <c r="O44" s="229"/>
      <c r="P44" s="229"/>
      <c r="Q44" s="229"/>
      <c r="R44" s="229"/>
      <c r="S44" s="229"/>
      <c r="T44" s="229"/>
      <c r="U44" s="229"/>
      <c r="V44" s="229"/>
    </row>
    <row r="45" spans="1:22" x14ac:dyDescent="0.15">
      <c r="L45" s="229" t="str">
        <f>A16</f>
        <v>Security Requirements</v>
      </c>
      <c r="M45" s="229"/>
      <c r="N45" s="229"/>
      <c r="O45" s="229"/>
      <c r="P45" s="229"/>
      <c r="Q45" s="229"/>
      <c r="R45" s="229"/>
      <c r="S45" s="229"/>
      <c r="T45" s="229"/>
      <c r="U45" s="229"/>
      <c r="V45" s="229"/>
    </row>
    <row r="46" spans="1:22" x14ac:dyDescent="0.15">
      <c r="L46" s="229"/>
      <c r="M46" s="229"/>
      <c r="N46" s="229"/>
      <c r="O46" s="229"/>
      <c r="P46" s="229"/>
      <c r="Q46" s="229"/>
      <c r="R46" s="229"/>
      <c r="S46" s="229"/>
      <c r="T46" s="229"/>
      <c r="U46" s="229"/>
      <c r="V46" s="229"/>
    </row>
    <row r="47" spans="1:22" x14ac:dyDescent="0.15">
      <c r="L47" s="229"/>
      <c r="M47" s="229"/>
      <c r="N47" s="229"/>
      <c r="O47" s="229"/>
      <c r="P47" s="229"/>
      <c r="Q47" s="229"/>
      <c r="R47" s="229"/>
      <c r="S47" s="229"/>
      <c r="T47" s="229"/>
      <c r="U47" s="229"/>
      <c r="V47" s="229"/>
    </row>
    <row r="48" spans="1:22" x14ac:dyDescent="0.15">
      <c r="L48" s="229"/>
      <c r="M48" s="229"/>
      <c r="N48" s="229"/>
      <c r="O48" s="229"/>
      <c r="P48" s="229"/>
      <c r="Q48" s="229"/>
      <c r="R48" s="229"/>
      <c r="S48" s="229"/>
      <c r="T48" s="229"/>
      <c r="U48" s="229"/>
      <c r="V48" s="229"/>
    </row>
    <row r="49" spans="12:22" x14ac:dyDescent="0.15">
      <c r="L49" s="229"/>
      <c r="M49" s="229"/>
      <c r="N49" s="229"/>
      <c r="O49" s="229"/>
      <c r="P49" s="229"/>
      <c r="Q49" s="229"/>
      <c r="R49" s="229"/>
      <c r="S49" s="229"/>
      <c r="T49" s="229"/>
      <c r="U49" s="229"/>
      <c r="V49" s="229"/>
    </row>
    <row r="50" spans="12:22" x14ac:dyDescent="0.15">
      <c r="L50" s="229"/>
      <c r="M50" s="229"/>
      <c r="N50" s="229"/>
      <c r="O50" s="229"/>
      <c r="P50" s="229"/>
      <c r="Q50" s="229"/>
      <c r="R50" s="229"/>
      <c r="S50" s="229"/>
      <c r="T50" s="229"/>
      <c r="U50" s="229"/>
      <c r="V50" s="229"/>
    </row>
    <row r="51" spans="12:22" x14ac:dyDescent="0.15">
      <c r="L51" s="229"/>
      <c r="M51" s="229"/>
      <c r="N51" s="229"/>
      <c r="O51" s="229"/>
      <c r="P51" s="229"/>
      <c r="Q51" s="229"/>
      <c r="R51" s="229"/>
      <c r="S51" s="229"/>
      <c r="T51" s="229"/>
      <c r="U51" s="229"/>
      <c r="V51" s="229"/>
    </row>
    <row r="52" spans="12:22" x14ac:dyDescent="0.15">
      <c r="L52" s="229"/>
      <c r="M52" s="229"/>
      <c r="N52" s="229"/>
      <c r="O52" s="229"/>
      <c r="P52" s="229"/>
      <c r="Q52" s="229"/>
      <c r="R52" s="229"/>
      <c r="S52" s="229"/>
      <c r="T52" s="229"/>
      <c r="U52" s="229"/>
      <c r="V52" s="229"/>
    </row>
    <row r="53" spans="12:22" x14ac:dyDescent="0.15">
      <c r="L53" s="229" t="str">
        <f>A17</f>
        <v>Secure Architecture</v>
      </c>
      <c r="M53" s="229"/>
      <c r="N53" s="229"/>
      <c r="O53" s="229"/>
      <c r="P53" s="229"/>
      <c r="Q53" s="229"/>
      <c r="R53" s="229"/>
      <c r="S53" s="229"/>
      <c r="T53" s="229"/>
      <c r="U53" s="229"/>
      <c r="V53" s="229"/>
    </row>
    <row r="54" spans="12:22" x14ac:dyDescent="0.15">
      <c r="L54" s="229"/>
      <c r="M54" s="229"/>
      <c r="N54" s="229"/>
      <c r="O54" s="229"/>
      <c r="P54" s="229"/>
      <c r="Q54" s="229"/>
      <c r="R54" s="229"/>
      <c r="S54" s="229"/>
      <c r="T54" s="229"/>
      <c r="U54" s="229"/>
      <c r="V54" s="229"/>
    </row>
    <row r="55" spans="12:22" x14ac:dyDescent="0.15">
      <c r="L55" s="229"/>
      <c r="M55" s="229"/>
      <c r="N55" s="229"/>
      <c r="O55" s="229"/>
      <c r="P55" s="229"/>
      <c r="Q55" s="229"/>
      <c r="R55" s="229"/>
      <c r="S55" s="229"/>
      <c r="T55" s="229"/>
      <c r="U55" s="229"/>
      <c r="V55" s="229"/>
    </row>
    <row r="56" spans="12:22" x14ac:dyDescent="0.15">
      <c r="L56" s="229"/>
      <c r="M56" s="229"/>
      <c r="N56" s="229"/>
      <c r="O56" s="229"/>
      <c r="P56" s="229"/>
      <c r="Q56" s="229"/>
      <c r="R56" s="229"/>
      <c r="S56" s="229"/>
      <c r="T56" s="229"/>
      <c r="U56" s="229"/>
      <c r="V56" s="229"/>
    </row>
    <row r="57" spans="12:22" x14ac:dyDescent="0.15">
      <c r="L57" s="229"/>
      <c r="M57" s="229"/>
      <c r="N57" s="229"/>
      <c r="O57" s="229"/>
      <c r="P57" s="229"/>
      <c r="Q57" s="229"/>
      <c r="R57" s="229"/>
      <c r="S57" s="229"/>
      <c r="T57" s="229"/>
      <c r="U57" s="229"/>
      <c r="V57" s="229"/>
    </row>
    <row r="58" spans="12:22" x14ac:dyDescent="0.15">
      <c r="L58" s="229"/>
      <c r="M58" s="229"/>
      <c r="N58" s="229"/>
      <c r="O58" s="229"/>
      <c r="P58" s="229"/>
      <c r="Q58" s="229"/>
      <c r="R58" s="229"/>
      <c r="S58" s="229"/>
      <c r="T58" s="229"/>
      <c r="U58" s="229"/>
      <c r="V58" s="229"/>
    </row>
    <row r="59" spans="12:22" x14ac:dyDescent="0.15">
      <c r="L59" s="229"/>
      <c r="M59" s="229"/>
      <c r="N59" s="229"/>
      <c r="O59" s="229"/>
      <c r="P59" s="229"/>
      <c r="Q59" s="229"/>
      <c r="R59" s="229"/>
      <c r="S59" s="229"/>
      <c r="T59" s="229"/>
      <c r="U59" s="229"/>
      <c r="V59" s="229"/>
    </row>
    <row r="60" spans="12:22" x14ac:dyDescent="0.15">
      <c r="L60" s="229"/>
      <c r="M60" s="229"/>
      <c r="N60" s="229"/>
      <c r="O60" s="229"/>
      <c r="P60" s="229"/>
      <c r="Q60" s="229"/>
      <c r="R60" s="229"/>
      <c r="S60" s="229"/>
      <c r="T60" s="229"/>
      <c r="U60" s="229"/>
      <c r="V60" s="229"/>
    </row>
    <row r="61" spans="12:22" x14ac:dyDescent="0.15">
      <c r="L61" s="229" t="str">
        <f>A18</f>
        <v>Design Analysis</v>
      </c>
      <c r="M61" s="229"/>
      <c r="N61" s="229"/>
      <c r="O61" s="229"/>
      <c r="P61" s="229"/>
      <c r="Q61" s="229"/>
      <c r="R61" s="229"/>
      <c r="S61" s="229"/>
      <c r="T61" s="229"/>
      <c r="U61" s="229"/>
      <c r="V61" s="229"/>
    </row>
    <row r="62" spans="12:22" x14ac:dyDescent="0.15">
      <c r="L62" s="229"/>
      <c r="M62" s="229"/>
      <c r="N62" s="229"/>
      <c r="O62" s="229"/>
      <c r="P62" s="229"/>
      <c r="Q62" s="229"/>
      <c r="R62" s="229"/>
      <c r="S62" s="229"/>
      <c r="T62" s="229"/>
      <c r="U62" s="229"/>
      <c r="V62" s="229"/>
    </row>
    <row r="63" spans="12:22" x14ac:dyDescent="0.15">
      <c r="L63" s="229"/>
      <c r="M63" s="229"/>
      <c r="N63" s="229"/>
      <c r="O63" s="229"/>
      <c r="P63" s="229"/>
      <c r="Q63" s="229"/>
      <c r="R63" s="229"/>
      <c r="S63" s="229"/>
      <c r="T63" s="229"/>
      <c r="U63" s="229"/>
      <c r="V63" s="229"/>
    </row>
    <row r="64" spans="12:22" x14ac:dyDescent="0.15">
      <c r="L64" s="229"/>
      <c r="M64" s="229"/>
      <c r="N64" s="229"/>
      <c r="O64" s="229"/>
      <c r="P64" s="229"/>
      <c r="Q64" s="229"/>
      <c r="R64" s="229"/>
      <c r="S64" s="229"/>
      <c r="T64" s="229"/>
      <c r="U64" s="229"/>
      <c r="V64" s="229"/>
    </row>
    <row r="65" spans="12:22" x14ac:dyDescent="0.15">
      <c r="L65" s="229"/>
      <c r="M65" s="229"/>
      <c r="N65" s="229"/>
      <c r="O65" s="229"/>
      <c r="P65" s="229"/>
      <c r="Q65" s="229"/>
      <c r="R65" s="229"/>
      <c r="S65" s="229"/>
      <c r="T65" s="229"/>
      <c r="U65" s="229"/>
      <c r="V65" s="229"/>
    </row>
    <row r="66" spans="12:22" x14ac:dyDescent="0.15">
      <c r="L66" s="229"/>
      <c r="M66" s="229"/>
      <c r="N66" s="229"/>
      <c r="O66" s="229"/>
      <c r="P66" s="229"/>
      <c r="Q66" s="229"/>
      <c r="R66" s="229"/>
      <c r="S66" s="229"/>
      <c r="T66" s="229"/>
      <c r="U66" s="229"/>
      <c r="V66" s="229"/>
    </row>
    <row r="67" spans="12:22" x14ac:dyDescent="0.15">
      <c r="L67" s="229"/>
      <c r="M67" s="229"/>
      <c r="N67" s="229"/>
      <c r="O67" s="229"/>
      <c r="P67" s="229"/>
      <c r="Q67" s="229"/>
      <c r="R67" s="229"/>
      <c r="S67" s="229"/>
      <c r="T67" s="229"/>
      <c r="U67" s="229"/>
      <c r="V67" s="229"/>
    </row>
    <row r="68" spans="12:22" x14ac:dyDescent="0.15">
      <c r="L68" s="229"/>
      <c r="M68" s="229"/>
      <c r="N68" s="229"/>
      <c r="O68" s="229"/>
      <c r="P68" s="229"/>
      <c r="Q68" s="229"/>
      <c r="R68" s="229"/>
      <c r="S68" s="229"/>
      <c r="T68" s="229"/>
      <c r="U68" s="229"/>
      <c r="V68" s="229"/>
    </row>
    <row r="69" spans="12:22" x14ac:dyDescent="0.15">
      <c r="L69" s="229" t="str">
        <f>A19</f>
        <v>Implementation Review</v>
      </c>
      <c r="M69" s="229"/>
      <c r="N69" s="229"/>
      <c r="O69" s="229"/>
      <c r="P69" s="229"/>
      <c r="Q69" s="229"/>
      <c r="R69" s="229"/>
      <c r="S69" s="229"/>
      <c r="T69" s="229"/>
      <c r="U69" s="229"/>
      <c r="V69" s="229"/>
    </row>
    <row r="70" spans="12:22" x14ac:dyDescent="0.15">
      <c r="L70" s="229"/>
      <c r="M70" s="229"/>
      <c r="N70" s="229"/>
      <c r="O70" s="229"/>
      <c r="P70" s="229"/>
      <c r="Q70" s="229"/>
      <c r="R70" s="229"/>
      <c r="S70" s="229"/>
      <c r="T70" s="229"/>
      <c r="U70" s="229"/>
      <c r="V70" s="229"/>
    </row>
    <row r="71" spans="12:22" x14ac:dyDescent="0.15">
      <c r="L71" s="229"/>
      <c r="M71" s="229"/>
      <c r="N71" s="229"/>
      <c r="O71" s="229"/>
      <c r="P71" s="229"/>
      <c r="Q71" s="229"/>
      <c r="R71" s="229"/>
      <c r="S71" s="229"/>
      <c r="T71" s="229"/>
      <c r="U71" s="229"/>
      <c r="V71" s="229"/>
    </row>
    <row r="72" spans="12:22" x14ac:dyDescent="0.15">
      <c r="L72" s="229"/>
      <c r="M72" s="229"/>
      <c r="N72" s="229"/>
      <c r="O72" s="229"/>
      <c r="P72" s="229"/>
      <c r="Q72" s="229"/>
      <c r="R72" s="229"/>
      <c r="S72" s="229"/>
      <c r="T72" s="229"/>
      <c r="U72" s="229"/>
      <c r="V72" s="229"/>
    </row>
    <row r="73" spans="12:22" x14ac:dyDescent="0.15">
      <c r="L73" s="229"/>
      <c r="M73" s="229"/>
      <c r="N73" s="229"/>
      <c r="O73" s="229"/>
      <c r="P73" s="229"/>
      <c r="Q73" s="229"/>
      <c r="R73" s="229"/>
      <c r="S73" s="229"/>
      <c r="T73" s="229"/>
      <c r="U73" s="229"/>
      <c r="V73" s="229"/>
    </row>
    <row r="74" spans="12:22" x14ac:dyDescent="0.15">
      <c r="L74" s="229"/>
      <c r="M74" s="229"/>
      <c r="N74" s="229"/>
      <c r="O74" s="229"/>
      <c r="P74" s="229"/>
      <c r="Q74" s="229"/>
      <c r="R74" s="229"/>
      <c r="S74" s="229"/>
      <c r="T74" s="229"/>
      <c r="U74" s="229"/>
      <c r="V74" s="229"/>
    </row>
    <row r="75" spans="12:22" x14ac:dyDescent="0.15">
      <c r="L75" s="229"/>
      <c r="M75" s="229"/>
      <c r="N75" s="229"/>
      <c r="O75" s="229"/>
      <c r="P75" s="229"/>
      <c r="Q75" s="229"/>
      <c r="R75" s="229"/>
      <c r="S75" s="229"/>
      <c r="T75" s="229"/>
      <c r="U75" s="229"/>
      <c r="V75" s="229"/>
    </row>
    <row r="76" spans="12:22" x14ac:dyDescent="0.15">
      <c r="L76" s="229"/>
      <c r="M76" s="229"/>
      <c r="N76" s="229"/>
      <c r="O76" s="229"/>
      <c r="P76" s="229"/>
      <c r="Q76" s="229"/>
      <c r="R76" s="229"/>
      <c r="S76" s="229"/>
      <c r="T76" s="229"/>
      <c r="U76" s="229"/>
      <c r="V76" s="229"/>
    </row>
    <row r="77" spans="12:22" x14ac:dyDescent="0.15">
      <c r="L77" s="229" t="str">
        <f>A20</f>
        <v>Security Testing</v>
      </c>
      <c r="M77" s="229"/>
      <c r="N77" s="229"/>
      <c r="O77" s="229"/>
      <c r="P77" s="229"/>
      <c r="Q77" s="229"/>
      <c r="R77" s="229"/>
      <c r="S77" s="229"/>
      <c r="T77" s="229"/>
      <c r="U77" s="229"/>
      <c r="V77" s="229"/>
    </row>
    <row r="78" spans="12:22" x14ac:dyDescent="0.15">
      <c r="L78" s="229"/>
      <c r="M78" s="229"/>
      <c r="N78" s="229"/>
      <c r="O78" s="229"/>
      <c r="P78" s="229"/>
      <c r="Q78" s="229"/>
      <c r="R78" s="229"/>
      <c r="S78" s="229"/>
      <c r="T78" s="229"/>
      <c r="U78" s="229"/>
      <c r="V78" s="229"/>
    </row>
    <row r="79" spans="12:22" x14ac:dyDescent="0.15">
      <c r="L79" s="229"/>
      <c r="M79" s="229"/>
      <c r="N79" s="229"/>
      <c r="O79" s="229"/>
      <c r="P79" s="229"/>
      <c r="Q79" s="229"/>
      <c r="R79" s="229"/>
      <c r="S79" s="229"/>
      <c r="T79" s="229"/>
      <c r="U79" s="229"/>
      <c r="V79" s="229"/>
    </row>
    <row r="80" spans="12:22" x14ac:dyDescent="0.15">
      <c r="L80" s="229"/>
      <c r="M80" s="229"/>
      <c r="N80" s="229"/>
      <c r="O80" s="229"/>
      <c r="P80" s="229"/>
      <c r="Q80" s="229"/>
      <c r="R80" s="229"/>
      <c r="S80" s="229"/>
      <c r="T80" s="229"/>
      <c r="U80" s="229"/>
      <c r="V80" s="229"/>
    </row>
    <row r="81" spans="12:22" x14ac:dyDescent="0.15">
      <c r="L81" s="229"/>
      <c r="M81" s="229"/>
      <c r="N81" s="229"/>
      <c r="O81" s="229"/>
      <c r="P81" s="229"/>
      <c r="Q81" s="229"/>
      <c r="R81" s="229"/>
      <c r="S81" s="229"/>
      <c r="T81" s="229"/>
      <c r="U81" s="229"/>
      <c r="V81" s="229"/>
    </row>
    <row r="82" spans="12:22" x14ac:dyDescent="0.15">
      <c r="L82" s="229"/>
      <c r="M82" s="229"/>
      <c r="N82" s="229"/>
      <c r="O82" s="229"/>
      <c r="P82" s="229"/>
      <c r="Q82" s="229"/>
      <c r="R82" s="229"/>
      <c r="S82" s="229"/>
      <c r="T82" s="229"/>
      <c r="U82" s="229"/>
      <c r="V82" s="229"/>
    </row>
    <row r="83" spans="12:22" x14ac:dyDescent="0.15">
      <c r="L83" s="229"/>
      <c r="M83" s="229"/>
      <c r="N83" s="229"/>
      <c r="O83" s="229"/>
      <c r="P83" s="229"/>
      <c r="Q83" s="229"/>
      <c r="R83" s="229"/>
      <c r="S83" s="229"/>
      <c r="T83" s="229"/>
      <c r="U83" s="229"/>
      <c r="V83" s="229"/>
    </row>
    <row r="84" spans="12:22" x14ac:dyDescent="0.15">
      <c r="L84" s="229"/>
      <c r="M84" s="229"/>
      <c r="N84" s="229"/>
      <c r="O84" s="229"/>
      <c r="P84" s="229"/>
      <c r="Q84" s="229"/>
      <c r="R84" s="229"/>
      <c r="S84" s="229"/>
      <c r="T84" s="229"/>
      <c r="U84" s="229"/>
      <c r="V84" s="229"/>
    </row>
    <row r="85" spans="12:22" x14ac:dyDescent="0.15">
      <c r="L85" s="229" t="str">
        <f>A21</f>
        <v>Issue Management</v>
      </c>
      <c r="M85" s="229"/>
      <c r="N85" s="229"/>
      <c r="O85" s="229"/>
      <c r="P85" s="229"/>
      <c r="Q85" s="229"/>
      <c r="R85" s="229"/>
      <c r="S85" s="229"/>
      <c r="T85" s="229"/>
      <c r="U85" s="229"/>
      <c r="V85" s="229"/>
    </row>
    <row r="86" spans="12:22" x14ac:dyDescent="0.15">
      <c r="L86" s="229"/>
      <c r="M86" s="229"/>
      <c r="N86" s="229"/>
      <c r="O86" s="229"/>
      <c r="P86" s="229"/>
      <c r="Q86" s="229"/>
      <c r="R86" s="229"/>
      <c r="S86" s="229"/>
      <c r="T86" s="229"/>
      <c r="U86" s="229"/>
      <c r="V86" s="229"/>
    </row>
    <row r="87" spans="12:22" x14ac:dyDescent="0.15">
      <c r="L87" s="229"/>
      <c r="M87" s="229"/>
      <c r="N87" s="229"/>
      <c r="O87" s="229"/>
      <c r="P87" s="229"/>
      <c r="Q87" s="229"/>
      <c r="R87" s="229"/>
      <c r="S87" s="229"/>
      <c r="T87" s="229"/>
      <c r="U87" s="229"/>
      <c r="V87" s="229"/>
    </row>
    <row r="88" spans="12:22" x14ac:dyDescent="0.15">
      <c r="L88" s="229"/>
      <c r="M88" s="229"/>
      <c r="N88" s="229"/>
      <c r="O88" s="229"/>
      <c r="P88" s="229"/>
      <c r="Q88" s="229"/>
      <c r="R88" s="229"/>
      <c r="S88" s="229"/>
      <c r="T88" s="229"/>
      <c r="U88" s="229"/>
      <c r="V88" s="229"/>
    </row>
    <row r="89" spans="12:22" x14ac:dyDescent="0.15">
      <c r="L89" s="229"/>
      <c r="M89" s="229"/>
      <c r="N89" s="229"/>
      <c r="O89" s="229"/>
      <c r="P89" s="229"/>
      <c r="Q89" s="229"/>
      <c r="R89" s="229"/>
      <c r="S89" s="229"/>
      <c r="T89" s="229"/>
      <c r="U89" s="229"/>
      <c r="V89" s="229"/>
    </row>
    <row r="90" spans="12:22" x14ac:dyDescent="0.15">
      <c r="L90" s="229"/>
      <c r="M90" s="229"/>
      <c r="N90" s="229"/>
      <c r="O90" s="229"/>
      <c r="P90" s="229"/>
      <c r="Q90" s="229"/>
      <c r="R90" s="229"/>
      <c r="S90" s="229"/>
      <c r="T90" s="229"/>
      <c r="U90" s="229"/>
      <c r="V90" s="229"/>
    </row>
    <row r="91" spans="12:22" x14ac:dyDescent="0.15">
      <c r="L91" s="229"/>
      <c r="M91" s="229"/>
      <c r="N91" s="229"/>
      <c r="O91" s="229"/>
      <c r="P91" s="229"/>
      <c r="Q91" s="229"/>
      <c r="R91" s="229"/>
      <c r="S91" s="229"/>
      <c r="T91" s="229"/>
      <c r="U91" s="229"/>
      <c r="V91" s="229"/>
    </row>
    <row r="92" spans="12:22" x14ac:dyDescent="0.15">
      <c r="L92" s="229"/>
      <c r="M92" s="229"/>
      <c r="N92" s="229"/>
      <c r="O92" s="229"/>
      <c r="P92" s="229"/>
      <c r="Q92" s="229"/>
      <c r="R92" s="229"/>
      <c r="S92" s="229"/>
      <c r="T92" s="229"/>
      <c r="U92" s="229"/>
      <c r="V92" s="229"/>
    </row>
    <row r="93" spans="12:22" x14ac:dyDescent="0.15">
      <c r="L93" s="229" t="str">
        <f>A22</f>
        <v>Environment Hardening</v>
      </c>
      <c r="M93" s="229"/>
      <c r="N93" s="229"/>
      <c r="O93" s="229"/>
      <c r="P93" s="229"/>
      <c r="Q93" s="229"/>
      <c r="R93" s="229"/>
      <c r="S93" s="229"/>
      <c r="T93" s="229"/>
      <c r="U93" s="229"/>
      <c r="V93" s="229"/>
    </row>
    <row r="94" spans="12:22" x14ac:dyDescent="0.15">
      <c r="L94" s="229"/>
      <c r="M94" s="229"/>
      <c r="N94" s="229"/>
      <c r="O94" s="229"/>
      <c r="P94" s="229"/>
      <c r="Q94" s="229"/>
      <c r="R94" s="229"/>
      <c r="S94" s="229"/>
      <c r="T94" s="229"/>
      <c r="U94" s="229"/>
      <c r="V94" s="229"/>
    </row>
    <row r="95" spans="12:22" x14ac:dyDescent="0.15">
      <c r="L95" s="229"/>
      <c r="M95" s="229"/>
      <c r="N95" s="229"/>
      <c r="O95" s="229"/>
      <c r="P95" s="229"/>
      <c r="Q95" s="229"/>
      <c r="R95" s="229"/>
      <c r="S95" s="229"/>
      <c r="T95" s="229"/>
      <c r="U95" s="229"/>
      <c r="V95" s="229"/>
    </row>
    <row r="96" spans="12:22" x14ac:dyDescent="0.15">
      <c r="L96" s="229"/>
      <c r="M96" s="229"/>
      <c r="N96" s="229"/>
      <c r="O96" s="229"/>
      <c r="P96" s="229"/>
      <c r="Q96" s="229"/>
      <c r="R96" s="229"/>
      <c r="S96" s="229"/>
      <c r="T96" s="229"/>
      <c r="U96" s="229"/>
      <c r="V96" s="229"/>
    </row>
    <row r="97" spans="12:22" x14ac:dyDescent="0.15">
      <c r="L97" s="229"/>
      <c r="M97" s="229"/>
      <c r="N97" s="229"/>
      <c r="O97" s="229"/>
      <c r="P97" s="229"/>
      <c r="Q97" s="229"/>
      <c r="R97" s="229"/>
      <c r="S97" s="229"/>
      <c r="T97" s="229"/>
      <c r="U97" s="229"/>
      <c r="V97" s="229"/>
    </row>
    <row r="98" spans="12:22" x14ac:dyDescent="0.15">
      <c r="L98" s="229"/>
      <c r="M98" s="229"/>
      <c r="N98" s="229"/>
      <c r="O98" s="229"/>
      <c r="P98" s="229"/>
      <c r="Q98" s="229"/>
      <c r="R98" s="229"/>
      <c r="S98" s="229"/>
      <c r="T98" s="229"/>
      <c r="U98" s="229"/>
      <c r="V98" s="229"/>
    </row>
    <row r="99" spans="12:22" x14ac:dyDescent="0.15">
      <c r="L99" s="229"/>
      <c r="M99" s="229"/>
      <c r="N99" s="229"/>
      <c r="O99" s="229"/>
      <c r="P99" s="229"/>
      <c r="Q99" s="229"/>
      <c r="R99" s="229"/>
      <c r="S99" s="229"/>
      <c r="T99" s="229"/>
      <c r="U99" s="229"/>
      <c r="V99" s="229"/>
    </row>
    <row r="100" spans="12:22" x14ac:dyDescent="0.15">
      <c r="L100" s="229"/>
      <c r="M100" s="229"/>
      <c r="N100" s="229"/>
      <c r="O100" s="229"/>
      <c r="P100" s="229"/>
      <c r="Q100" s="229"/>
      <c r="R100" s="229"/>
      <c r="S100" s="229"/>
      <c r="T100" s="229"/>
      <c r="U100" s="229"/>
      <c r="V100" s="229"/>
    </row>
    <row r="101" spans="12:22" x14ac:dyDescent="0.15">
      <c r="L101" s="229" t="str">
        <f>A23</f>
        <v>Operational Enablement</v>
      </c>
      <c r="M101" s="229"/>
      <c r="N101" s="229"/>
      <c r="O101" s="229"/>
      <c r="P101" s="229"/>
      <c r="Q101" s="229"/>
      <c r="R101" s="229"/>
      <c r="S101" s="229"/>
      <c r="T101" s="229"/>
      <c r="U101" s="229"/>
      <c r="V101" s="229"/>
    </row>
    <row r="102" spans="12:22" x14ac:dyDescent="0.15">
      <c r="L102" s="229"/>
      <c r="M102" s="229"/>
      <c r="N102" s="229"/>
      <c r="O102" s="229"/>
      <c r="P102" s="229"/>
      <c r="Q102" s="229"/>
      <c r="R102" s="229"/>
      <c r="S102" s="229"/>
      <c r="T102" s="229"/>
      <c r="U102" s="229"/>
      <c r="V102" s="229"/>
    </row>
    <row r="103" spans="12:22" x14ac:dyDescent="0.15">
      <c r="L103" s="229"/>
      <c r="M103" s="229"/>
      <c r="N103" s="229"/>
      <c r="O103" s="229"/>
      <c r="P103" s="229"/>
      <c r="Q103" s="229"/>
      <c r="R103" s="229"/>
      <c r="S103" s="229"/>
      <c r="T103" s="229"/>
      <c r="U103" s="229"/>
      <c r="V103" s="229"/>
    </row>
    <row r="104" spans="12:22" x14ac:dyDescent="0.15">
      <c r="L104" s="229"/>
      <c r="M104" s="229"/>
      <c r="N104" s="229"/>
      <c r="O104" s="229"/>
      <c r="P104" s="229"/>
      <c r="Q104" s="229"/>
      <c r="R104" s="229"/>
      <c r="S104" s="229"/>
      <c r="T104" s="229"/>
      <c r="U104" s="229"/>
      <c r="V104" s="229"/>
    </row>
    <row r="105" spans="12:22" ht="14" thickBot="1" x14ac:dyDescent="0.2">
      <c r="L105" s="230"/>
      <c r="M105" s="230"/>
      <c r="N105" s="230"/>
      <c r="O105" s="230"/>
      <c r="P105" s="230"/>
      <c r="Q105" s="230"/>
      <c r="R105" s="230"/>
      <c r="S105" s="230"/>
      <c r="T105" s="230"/>
      <c r="U105" s="230"/>
      <c r="V105" s="230"/>
    </row>
  </sheetData>
  <customSheetViews>
    <customSheetView guid="{9846C184-355C-EA4B-8C35-9561D1AEE31C}" fitToPage="1">
      <selection activeCell="B10" sqref="B10"/>
      <pageMargins left="0.55118110236220474" right="0.55118110236220474" top="0.39370078740157483" bottom="0.39370078740157483" header="0.51181102362204722" footer="0.51181102362204722"/>
      <pageSetup paperSize="9" scale="50" orientation="portrait" r:id="rId1"/>
      <headerFooter alignWithMargins="0"/>
    </customSheetView>
  </customSheetViews>
  <mergeCells count="17">
    <mergeCell ref="A1:K1"/>
    <mergeCell ref="O10:P10"/>
    <mergeCell ref="Q10:R10"/>
    <mergeCell ref="S10:T10"/>
    <mergeCell ref="U10:V10"/>
    <mergeCell ref="B4:C4"/>
    <mergeCell ref="B5:C5"/>
    <mergeCell ref="O11:P11"/>
    <mergeCell ref="Q11:R11"/>
    <mergeCell ref="S11:T11"/>
    <mergeCell ref="U11:V11"/>
    <mergeCell ref="O8:R8"/>
    <mergeCell ref="S8:V8"/>
    <mergeCell ref="O9:P9"/>
    <mergeCell ref="Q9:R9"/>
    <mergeCell ref="S9:T9"/>
    <mergeCell ref="U9:V9"/>
  </mergeCells>
  <dataValidations count="1">
    <dataValidation showInputMessage="1" showErrorMessage="1" sqref="B12:B23"/>
  </dataValidations>
  <pageMargins left="0.55118110236220474" right="0.55118110236220474" top="0.39370078740157483" bottom="0.39370078740157483" header="0.51181102362204722" footer="0.51181102362204722"/>
  <pageSetup paperSize="9" scale="50" orientation="portrait" r:id="rId2"/>
  <headerFooter alignWithMargins="0"/>
  <ignoredErrors>
    <ignoredError sqref="B4:B5"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election activeCell="J9" sqref="J9"/>
    </sheetView>
  </sheetViews>
  <sheetFormatPr baseColWidth="10" defaultColWidth="8.83203125" defaultRowHeight="13" x14ac:dyDescent="0.15"/>
  <cols>
    <col min="9" max="9" width="22.6640625" style="27" customWidth="1"/>
    <col min="10" max="10" width="35.1640625" customWidth="1"/>
  </cols>
  <sheetData>
    <row r="1" spans="1:11" ht="66" customHeight="1" thickBot="1" x14ac:dyDescent="0.2">
      <c r="A1" s="345" t="s">
        <v>477</v>
      </c>
      <c r="B1" s="346"/>
      <c r="C1" s="346"/>
      <c r="D1" s="346"/>
      <c r="E1" s="346"/>
      <c r="F1" s="346"/>
      <c r="G1" s="346"/>
      <c r="H1" s="346"/>
      <c r="I1" s="346"/>
      <c r="J1" s="346"/>
      <c r="K1" s="347"/>
    </row>
    <row r="3" spans="1:11" x14ac:dyDescent="0.15">
      <c r="A3" s="34" t="s">
        <v>371</v>
      </c>
      <c r="B3" s="33"/>
      <c r="C3" s="460" t="s">
        <v>372</v>
      </c>
      <c r="D3" s="460"/>
      <c r="E3" s="460"/>
      <c r="F3" s="33"/>
      <c r="G3" s="33"/>
      <c r="H3" s="33"/>
      <c r="I3" s="32"/>
    </row>
    <row r="4" spans="1:11" x14ac:dyDescent="0.15">
      <c r="A4" s="35" t="s">
        <v>369</v>
      </c>
      <c r="C4" s="36">
        <v>3</v>
      </c>
      <c r="D4" s="36">
        <v>3</v>
      </c>
      <c r="E4" s="36">
        <v>3</v>
      </c>
      <c r="F4" s="36">
        <v>6</v>
      </c>
      <c r="G4" s="117"/>
      <c r="H4" s="459" t="s">
        <v>434</v>
      </c>
      <c r="I4" s="118">
        <v>1</v>
      </c>
      <c r="J4" t="s">
        <v>366</v>
      </c>
      <c r="K4">
        <v>0</v>
      </c>
    </row>
    <row r="5" spans="1:11" x14ac:dyDescent="0.15">
      <c r="A5" s="35" t="s">
        <v>366</v>
      </c>
      <c r="B5" s="13"/>
      <c r="C5" s="36">
        <v>2.0099999999999998</v>
      </c>
      <c r="D5" s="36">
        <v>2.99</v>
      </c>
      <c r="E5" s="37" t="s">
        <v>41</v>
      </c>
      <c r="F5" s="38">
        <v>5</v>
      </c>
      <c r="G5" s="27"/>
      <c r="H5" s="459"/>
      <c r="I5" s="113"/>
      <c r="J5" t="s">
        <v>423</v>
      </c>
      <c r="K5">
        <v>0.2</v>
      </c>
    </row>
    <row r="6" spans="1:11" x14ac:dyDescent="0.15">
      <c r="C6" s="36">
        <v>2</v>
      </c>
      <c r="D6" s="36">
        <v>2</v>
      </c>
      <c r="E6" s="36">
        <v>2</v>
      </c>
      <c r="F6" s="36">
        <v>4</v>
      </c>
      <c r="G6" s="117"/>
      <c r="H6" s="459"/>
      <c r="I6" s="115"/>
      <c r="J6" t="s">
        <v>454</v>
      </c>
      <c r="K6">
        <v>0.5</v>
      </c>
    </row>
    <row r="7" spans="1:11" x14ac:dyDescent="0.15">
      <c r="C7" s="36">
        <v>1.01</v>
      </c>
      <c r="D7" s="36">
        <v>1.99</v>
      </c>
      <c r="E7" s="37" t="s">
        <v>40</v>
      </c>
      <c r="F7" s="38">
        <v>3</v>
      </c>
      <c r="G7" s="27"/>
      <c r="H7" s="459"/>
      <c r="I7" s="116">
        <v>2</v>
      </c>
      <c r="J7" t="s">
        <v>455</v>
      </c>
      <c r="K7">
        <v>1</v>
      </c>
    </row>
    <row r="8" spans="1:11" x14ac:dyDescent="0.15">
      <c r="C8" s="36">
        <v>1</v>
      </c>
      <c r="D8" s="36">
        <v>1</v>
      </c>
      <c r="E8" s="36">
        <v>1</v>
      </c>
      <c r="F8" s="36">
        <v>2</v>
      </c>
      <c r="G8" s="117"/>
    </row>
    <row r="9" spans="1:11" x14ac:dyDescent="0.15">
      <c r="C9" s="36">
        <v>0.01</v>
      </c>
      <c r="D9" s="36">
        <v>0.99</v>
      </c>
      <c r="E9" s="37" t="s">
        <v>39</v>
      </c>
      <c r="F9" s="38">
        <v>1</v>
      </c>
      <c r="G9" s="27"/>
      <c r="H9" s="459" t="s">
        <v>435</v>
      </c>
      <c r="I9" s="114" t="s">
        <v>429</v>
      </c>
      <c r="J9" t="s">
        <v>366</v>
      </c>
      <c r="K9">
        <v>0</v>
      </c>
    </row>
    <row r="10" spans="1:11" x14ac:dyDescent="0.15">
      <c r="C10" s="36">
        <v>0</v>
      </c>
      <c r="D10" s="36">
        <v>0</v>
      </c>
      <c r="E10" s="36">
        <v>0</v>
      </c>
      <c r="F10" s="36">
        <v>0</v>
      </c>
      <c r="G10" s="117"/>
      <c r="H10" s="459"/>
      <c r="I10" s="113">
        <v>5</v>
      </c>
      <c r="J10" t="s">
        <v>424</v>
      </c>
      <c r="K10">
        <v>0.2</v>
      </c>
    </row>
    <row r="11" spans="1:11" x14ac:dyDescent="0.15">
      <c r="H11" s="459"/>
      <c r="I11" s="115" t="s">
        <v>448</v>
      </c>
      <c r="J11" t="s">
        <v>446</v>
      </c>
      <c r="K11">
        <v>0.5</v>
      </c>
    </row>
    <row r="12" spans="1:11" x14ac:dyDescent="0.15">
      <c r="H12" s="459"/>
      <c r="I12" s="116" t="s">
        <v>451</v>
      </c>
      <c r="J12" t="s">
        <v>425</v>
      </c>
      <c r="K12">
        <v>1</v>
      </c>
    </row>
    <row r="14" spans="1:11" x14ac:dyDescent="0.15">
      <c r="H14" s="459" t="s">
        <v>436</v>
      </c>
      <c r="I14" s="114" t="s">
        <v>499</v>
      </c>
      <c r="J14" t="s">
        <v>366</v>
      </c>
      <c r="K14">
        <v>0</v>
      </c>
    </row>
    <row r="15" spans="1:11" x14ac:dyDescent="0.15">
      <c r="H15" s="459"/>
      <c r="I15" s="113" t="s">
        <v>490</v>
      </c>
      <c r="J15" t="s">
        <v>491</v>
      </c>
      <c r="K15">
        <v>0.2</v>
      </c>
    </row>
    <row r="16" spans="1:11" x14ac:dyDescent="0.15">
      <c r="H16" s="459"/>
      <c r="I16" s="115" t="s">
        <v>449</v>
      </c>
      <c r="J16" t="s">
        <v>492</v>
      </c>
      <c r="K16">
        <v>0.5</v>
      </c>
    </row>
    <row r="17" spans="8:11" x14ac:dyDescent="0.15">
      <c r="H17" s="459"/>
      <c r="I17" s="116" t="s">
        <v>494</v>
      </c>
      <c r="J17" t="s">
        <v>493</v>
      </c>
      <c r="K17">
        <v>1</v>
      </c>
    </row>
    <row r="19" spans="8:11" x14ac:dyDescent="0.15">
      <c r="H19" s="459" t="s">
        <v>437</v>
      </c>
      <c r="I19" s="114" t="s">
        <v>433</v>
      </c>
      <c r="J19" t="s">
        <v>366</v>
      </c>
      <c r="K19">
        <v>0</v>
      </c>
    </row>
    <row r="20" spans="8:11" x14ac:dyDescent="0.15">
      <c r="H20" s="459"/>
      <c r="I20" s="113">
        <v>13</v>
      </c>
      <c r="J20" t="s">
        <v>426</v>
      </c>
      <c r="K20">
        <v>0.2</v>
      </c>
    </row>
    <row r="21" spans="8:11" x14ac:dyDescent="0.15">
      <c r="H21" s="459"/>
      <c r="I21" s="115"/>
      <c r="J21" t="s">
        <v>427</v>
      </c>
      <c r="K21">
        <v>0.5</v>
      </c>
    </row>
    <row r="22" spans="8:11" x14ac:dyDescent="0.15">
      <c r="H22" s="459"/>
      <c r="I22" s="116">
        <v>18</v>
      </c>
      <c r="J22" t="s">
        <v>428</v>
      </c>
      <c r="K22">
        <v>1</v>
      </c>
    </row>
    <row r="24" spans="8:11" x14ac:dyDescent="0.15">
      <c r="H24" s="459" t="s">
        <v>438</v>
      </c>
      <c r="I24" s="114">
        <v>10</v>
      </c>
      <c r="J24" t="s">
        <v>366</v>
      </c>
      <c r="K24">
        <v>0</v>
      </c>
    </row>
    <row r="25" spans="8:11" x14ac:dyDescent="0.15">
      <c r="H25" s="459"/>
      <c r="I25" s="113"/>
      <c r="J25" t="s">
        <v>447</v>
      </c>
      <c r="K25">
        <v>1</v>
      </c>
    </row>
    <row r="26" spans="8:11" x14ac:dyDescent="0.15">
      <c r="H26" s="459"/>
      <c r="I26" s="115"/>
      <c r="J26" t="s">
        <v>430</v>
      </c>
      <c r="K26">
        <v>0.5</v>
      </c>
    </row>
    <row r="27" spans="8:11" x14ac:dyDescent="0.15">
      <c r="H27" s="459"/>
      <c r="I27" s="116">
        <v>19</v>
      </c>
      <c r="J27" t="s">
        <v>369</v>
      </c>
      <c r="K27">
        <v>1</v>
      </c>
    </row>
    <row r="29" spans="8:11" x14ac:dyDescent="0.15">
      <c r="H29" s="459" t="s">
        <v>439</v>
      </c>
      <c r="I29" s="114" t="s">
        <v>488</v>
      </c>
      <c r="J29" t="s">
        <v>366</v>
      </c>
      <c r="K29">
        <v>0</v>
      </c>
    </row>
    <row r="30" spans="8:11" x14ac:dyDescent="0.15">
      <c r="H30" s="459"/>
      <c r="I30" s="113" t="s">
        <v>489</v>
      </c>
      <c r="J30" t="s">
        <v>495</v>
      </c>
      <c r="K30">
        <v>0.2</v>
      </c>
    </row>
    <row r="31" spans="8:11" x14ac:dyDescent="0.15">
      <c r="H31" s="459"/>
      <c r="I31" s="115"/>
      <c r="J31" t="s">
        <v>431</v>
      </c>
      <c r="K31">
        <v>0.5</v>
      </c>
    </row>
    <row r="32" spans="8:11" x14ac:dyDescent="0.15">
      <c r="H32" s="459"/>
      <c r="I32" s="116"/>
      <c r="J32" t="s">
        <v>432</v>
      </c>
      <c r="K32">
        <v>1</v>
      </c>
    </row>
    <row r="34" spans="8:11" x14ac:dyDescent="0.15">
      <c r="H34" s="459" t="s">
        <v>440</v>
      </c>
      <c r="I34" s="114"/>
      <c r="J34" t="s">
        <v>366</v>
      </c>
      <c r="K34">
        <v>0</v>
      </c>
    </row>
    <row r="35" spans="8:11" x14ac:dyDescent="0.15">
      <c r="H35" s="459"/>
      <c r="I35" s="113" t="s">
        <v>445</v>
      </c>
      <c r="J35" t="s">
        <v>442</v>
      </c>
      <c r="K35">
        <v>0.2</v>
      </c>
    </row>
    <row r="36" spans="8:11" x14ac:dyDescent="0.15">
      <c r="H36" s="459"/>
      <c r="I36" s="115" t="s">
        <v>450</v>
      </c>
      <c r="J36" t="s">
        <v>444</v>
      </c>
      <c r="K36">
        <v>0.5</v>
      </c>
    </row>
    <row r="37" spans="8:11" x14ac:dyDescent="0.15">
      <c r="H37" s="459"/>
      <c r="I37" s="116" t="s">
        <v>452</v>
      </c>
      <c r="J37" t="s">
        <v>443</v>
      </c>
      <c r="K37">
        <v>1</v>
      </c>
    </row>
    <row r="39" spans="8:11" x14ac:dyDescent="0.15">
      <c r="H39" s="459" t="s">
        <v>441</v>
      </c>
      <c r="I39" s="114"/>
    </row>
    <row r="40" spans="8:11" x14ac:dyDescent="0.15">
      <c r="H40" s="459"/>
      <c r="I40" s="113"/>
    </row>
    <row r="41" spans="8:11" x14ac:dyDescent="0.15">
      <c r="H41" s="459"/>
      <c r="I41" s="115"/>
    </row>
    <row r="42" spans="8:11" x14ac:dyDescent="0.15">
      <c r="H42" s="459"/>
      <c r="I42" s="116"/>
    </row>
  </sheetData>
  <customSheetViews>
    <customSheetView guid="{9846C184-355C-EA4B-8C35-9561D1AEE31C}">
      <selection activeCell="J6" sqref="J6"/>
      <pageMargins left="0.7" right="0.7" top="0.75" bottom="0.75" header="0.3" footer="0.3"/>
    </customSheetView>
  </customSheetViews>
  <mergeCells count="10">
    <mergeCell ref="A1:K1"/>
    <mergeCell ref="H24:H27"/>
    <mergeCell ref="H29:H32"/>
    <mergeCell ref="H34:H37"/>
    <mergeCell ref="H39:H42"/>
    <mergeCell ref="C3:E3"/>
    <mergeCell ref="H4:H7"/>
    <mergeCell ref="H9:H12"/>
    <mergeCell ref="H14:H17"/>
    <mergeCell ref="H19:H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cols>
    <col min="1" max="1" width="170.33203125" style="63" customWidth="1"/>
    <col min="2" max="16384" width="8.83203125" style="63"/>
  </cols>
  <sheetData>
    <row r="1" spans="1:1" ht="25" x14ac:dyDescent="0.15">
      <c r="A1" s="62" t="s">
        <v>400</v>
      </c>
    </row>
  </sheetData>
  <sheetProtection sheet="1" objects="1" scenarios="1"/>
  <customSheetViews>
    <customSheetView guid="{9846C184-355C-EA4B-8C35-9561D1AEE31C}">
      <pageMargins left="0.75" right="0.75" top="1" bottom="1" header="0.5" footer="0.5"/>
      <headerFooter alignWithMargins="0"/>
    </customSheetView>
  </customSheetView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Attribution and License</vt:lpstr>
      <vt:lpstr>Interview</vt:lpstr>
      <vt:lpstr>Scorecard</vt:lpstr>
      <vt:lpstr>Roadmap</vt:lpstr>
      <vt:lpstr>Roadmap Chart</vt:lpstr>
      <vt:lpstr>Lookups</vt:lpstr>
      <vt:lpstr>Background Images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 Glas and Sebastien Deleersnyder</dc:creator>
  <cp:keywords/>
  <dc:description/>
  <cp:lastModifiedBy>Brian Glas</cp:lastModifiedBy>
  <dcterms:created xsi:type="dcterms:W3CDTF">2009-06-08T07:01:59Z</dcterms:created>
  <dcterms:modified xsi:type="dcterms:W3CDTF">2017-02-28T02:47:37Z</dcterms:modified>
  <cp:category/>
</cp:coreProperties>
</file>