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0" windowWidth="19140" windowHeight="8580" firstSheet="2" activeTab="2"/>
  </bookViews>
  <sheets>
    <sheet name="Sheet2" sheetId="2" state="hidden" r:id="rId1"/>
    <sheet name="Sheet3" sheetId="3" state="hidden" r:id="rId2"/>
    <sheet name="Sheet1" sheetId="5" r:id="rId3"/>
  </sheets>
  <definedNames>
    <definedName name="_xlnm.Print_Titles" localSheetId="2">Sheet1!$J:$O,Sheet1!$1:$1</definedName>
  </definedNames>
  <calcPr calcId="144525"/>
</workbook>
</file>

<file path=xl/calcChain.xml><?xml version="1.0" encoding="utf-8"?>
<calcChain xmlns="http://schemas.openxmlformats.org/spreadsheetml/2006/main">
  <c r="Q134" i="5" l="1"/>
  <c r="Q127" i="5"/>
  <c r="Q124" i="5"/>
  <c r="Q114" i="5"/>
  <c r="Q128" i="5" s="1"/>
  <c r="Q129" i="5" s="1"/>
  <c r="Q130" i="5" s="1"/>
  <c r="Q135" i="5" s="1"/>
  <c r="Q21" i="5"/>
  <c r="Q20" i="5"/>
  <c r="Q13" i="5"/>
  <c r="Q10" i="5"/>
  <c r="Q14" i="5" s="1"/>
  <c r="Q22" i="5" s="1"/>
  <c r="H7" i="5" l="1"/>
  <c r="H8" i="5"/>
  <c r="H9" i="5"/>
  <c r="H12" i="5"/>
  <c r="H13" i="5"/>
  <c r="H14" i="5"/>
  <c r="H15" i="5"/>
  <c r="H16" i="5"/>
  <c r="H18" i="5"/>
  <c r="H19" i="5"/>
  <c r="H21" i="5"/>
  <c r="H22" i="5"/>
  <c r="H23" i="5"/>
  <c r="H24" i="5"/>
  <c r="H25" i="5"/>
  <c r="H27" i="5"/>
  <c r="H28" i="5"/>
  <c r="H29" i="5"/>
  <c r="H30" i="5"/>
  <c r="H32" i="5"/>
  <c r="H33" i="5"/>
  <c r="H35" i="5"/>
  <c r="H36" i="5"/>
  <c r="H37" i="5"/>
  <c r="H38" i="5"/>
  <c r="H39" i="5"/>
  <c r="H40" i="5"/>
  <c r="H41" i="5"/>
  <c r="H42" i="5"/>
  <c r="H43" i="5"/>
  <c r="H44" i="5"/>
  <c r="H47" i="5"/>
  <c r="H48" i="5"/>
  <c r="H49" i="5"/>
  <c r="H50" i="5"/>
  <c r="H51" i="5"/>
  <c r="H52" i="5"/>
  <c r="H55" i="5"/>
  <c r="H56" i="5"/>
  <c r="H57" i="5"/>
  <c r="H58" i="5"/>
  <c r="H59" i="5"/>
  <c r="H60" i="5"/>
  <c r="H61" i="5"/>
  <c r="H62" i="5"/>
  <c r="H64" i="5"/>
  <c r="H65" i="5"/>
  <c r="H66" i="5"/>
  <c r="H67" i="5"/>
  <c r="H68" i="5"/>
  <c r="H70" i="5"/>
  <c r="H71" i="5"/>
  <c r="H72" i="5"/>
  <c r="H73" i="5"/>
  <c r="H75" i="5"/>
  <c r="H76" i="5"/>
  <c r="H77" i="5"/>
  <c r="H78" i="5"/>
  <c r="H79" i="5"/>
  <c r="H80" i="5"/>
  <c r="H81" i="5"/>
  <c r="H82" i="5"/>
  <c r="H83" i="5"/>
  <c r="H84" i="5"/>
  <c r="H85" i="5"/>
  <c r="H87" i="5"/>
  <c r="H88" i="5"/>
  <c r="H89" i="5"/>
  <c r="H90" i="5"/>
  <c r="H92" i="5"/>
  <c r="H93" i="5"/>
  <c r="H94" i="5"/>
  <c r="H95" i="5"/>
  <c r="H96" i="5"/>
  <c r="H97" i="5"/>
  <c r="H98" i="5"/>
  <c r="H99" i="5"/>
  <c r="H101" i="5"/>
  <c r="H102" i="5"/>
  <c r="H103" i="5"/>
  <c r="H104" i="5"/>
  <c r="H106" i="5"/>
  <c r="H107" i="5"/>
  <c r="H108" i="5"/>
  <c r="H109" i="5"/>
  <c r="H110" i="5"/>
  <c r="H113" i="5"/>
  <c r="H114" i="5"/>
  <c r="H115" i="5"/>
  <c r="H116" i="5"/>
  <c r="H4" i="5"/>
  <c r="F114" i="5"/>
  <c r="F115" i="5" s="1"/>
  <c r="F107" i="5"/>
  <c r="F104" i="5"/>
  <c r="F97" i="5"/>
  <c r="F90" i="5"/>
  <c r="F78" i="5"/>
  <c r="F79" i="5" s="1"/>
  <c r="F68" i="5"/>
  <c r="F62" i="5"/>
  <c r="F50" i="5"/>
  <c r="F40" i="5"/>
  <c r="F30" i="5"/>
  <c r="F25" i="5"/>
  <c r="F19" i="5"/>
  <c r="F16" i="5"/>
  <c r="F8" i="5"/>
  <c r="F9" i="5" s="1"/>
  <c r="G114" i="5"/>
  <c r="G115" i="5" s="1"/>
  <c r="G107" i="5"/>
  <c r="G104" i="5"/>
  <c r="G97" i="5"/>
  <c r="G90" i="5"/>
  <c r="G78" i="5"/>
  <c r="G79" i="5" s="1"/>
  <c r="G68" i="5"/>
  <c r="G62" i="5"/>
  <c r="G57" i="5"/>
  <c r="G50" i="5"/>
  <c r="G109" i="5" s="1"/>
  <c r="G40" i="5"/>
  <c r="G33" i="5"/>
  <c r="G30" i="5"/>
  <c r="G25" i="5"/>
  <c r="G19" i="5"/>
  <c r="G16" i="5"/>
  <c r="G41" i="5" s="1"/>
  <c r="G8" i="5"/>
  <c r="G9" i="5" s="1"/>
  <c r="F41" i="5" l="1"/>
  <c r="F44" i="5" s="1"/>
  <c r="F109" i="5"/>
  <c r="G44" i="5"/>
  <c r="G110" i="5" s="1"/>
  <c r="G116" i="5" s="1"/>
  <c r="F110" i="5" l="1"/>
  <c r="F116" i="5" l="1"/>
</calcChain>
</file>

<file path=xl/sharedStrings.xml><?xml version="1.0" encoding="utf-8"?>
<sst xmlns="http://schemas.openxmlformats.org/spreadsheetml/2006/main" count="251" uniqueCount="239">
  <si>
    <t>Ordinary Income/Expense</t>
  </si>
  <si>
    <t>Income</t>
  </si>
  <si>
    <t>Advertising Revenue</t>
  </si>
  <si>
    <t>Conference Income 2010</t>
  </si>
  <si>
    <t>AppSec US 2010</t>
  </si>
  <si>
    <t>Sponsorship</t>
  </si>
  <si>
    <t>Total AppSec US 2010</t>
  </si>
  <si>
    <t>Total Conference Income 2010</t>
  </si>
  <si>
    <t>Conference Income 2011</t>
  </si>
  <si>
    <t>AppSec US 2011</t>
  </si>
  <si>
    <t>Conference</t>
  </si>
  <si>
    <t>Sponsorships</t>
  </si>
  <si>
    <t>Training</t>
  </si>
  <si>
    <t>Total AppSec US 2011</t>
  </si>
  <si>
    <t>France Training Day</t>
  </si>
  <si>
    <t>Total France Training Day</t>
  </si>
  <si>
    <t>Ireland 2011</t>
  </si>
  <si>
    <t>KartCon</t>
  </si>
  <si>
    <t>Total Ireland 2011</t>
  </si>
  <si>
    <t>LASCON 2011</t>
  </si>
  <si>
    <t>Total LASCON 2011</t>
  </si>
  <si>
    <t>Summit</t>
  </si>
  <si>
    <t>Corp Membership Funds Donated</t>
  </si>
  <si>
    <t>Donations</t>
  </si>
  <si>
    <t>Local Chapter Funds Donated</t>
  </si>
  <si>
    <t>RegOnline Registrations</t>
  </si>
  <si>
    <t>Total Summit</t>
  </si>
  <si>
    <t>Total Conference Income 2011</t>
  </si>
  <si>
    <t>Donation</t>
  </si>
  <si>
    <t>Membership Income</t>
  </si>
  <si>
    <t>Total Income</t>
  </si>
  <si>
    <t>Expense</t>
  </si>
  <si>
    <t>Bank Service Charges</t>
  </si>
  <si>
    <t>Credit Card Fees</t>
  </si>
  <si>
    <t>Paypal Fees</t>
  </si>
  <si>
    <t>Bank Service Charges - Other</t>
  </si>
  <si>
    <t>Total Bank Service Charges</t>
  </si>
  <si>
    <t>Board Members Expenses</t>
  </si>
  <si>
    <t>Chapter Support</t>
  </si>
  <si>
    <t>Committee Support</t>
  </si>
  <si>
    <t>Conference Committee</t>
  </si>
  <si>
    <t>Industry Committee</t>
  </si>
  <si>
    <t>Projects Committee</t>
  </si>
  <si>
    <t>Total Committee Support</t>
  </si>
  <si>
    <t>Conferences 2010</t>
  </si>
  <si>
    <t>BeNeLux 2010</t>
  </si>
  <si>
    <t>Brazil 2010</t>
  </si>
  <si>
    <t>DC 2010 Conference</t>
  </si>
  <si>
    <t>IBWAS 2010</t>
  </si>
  <si>
    <t>Total Conferences 2010</t>
  </si>
  <si>
    <t>Conferences 2011</t>
  </si>
  <si>
    <t>Summit 2011</t>
  </si>
  <si>
    <t>Attendees Costs</t>
  </si>
  <si>
    <t>Operational Costs</t>
  </si>
  <si>
    <t>Summit 2011 - Other</t>
  </si>
  <si>
    <t>Total Summit 2011</t>
  </si>
  <si>
    <t>Total Conferences 2011</t>
  </si>
  <si>
    <t>Employee Benefits</t>
  </si>
  <si>
    <t>Extra Conference Supplies</t>
  </si>
  <si>
    <t>Internet Expenses</t>
  </si>
  <si>
    <t>Marketing and Communications</t>
  </si>
  <si>
    <t>Miscellaneous</t>
  </si>
  <si>
    <t>Office Supplies</t>
  </si>
  <si>
    <t>OWASP Insurance</t>
  </si>
  <si>
    <t>Business Owners</t>
  </si>
  <si>
    <t>Liability Insurance</t>
  </si>
  <si>
    <t>Workers Compensation</t>
  </si>
  <si>
    <t>Total OWASP Insurance</t>
  </si>
  <si>
    <t>Payroll Expenses</t>
  </si>
  <si>
    <t>Employee Vacation</t>
  </si>
  <si>
    <t>Payroll - Salary</t>
  </si>
  <si>
    <t>Payroll Fees</t>
  </si>
  <si>
    <t>Payroll Taxes</t>
  </si>
  <si>
    <t>Payroll Expenses - Other</t>
  </si>
  <si>
    <t>Total Payroll Expenses</t>
  </si>
  <si>
    <t>Phone Expenses</t>
  </si>
  <si>
    <t>Postage and Delivery</t>
  </si>
  <si>
    <t>Professional Fees</t>
  </si>
  <si>
    <t>Accounting</t>
  </si>
  <si>
    <t>IT Support</t>
  </si>
  <si>
    <t>Program Services</t>
  </si>
  <si>
    <t>Total Professional Fees</t>
  </si>
  <si>
    <t>Project Support</t>
  </si>
  <si>
    <t>OWASP Academies</t>
  </si>
  <si>
    <t>Total Project Support</t>
  </si>
  <si>
    <t>Rent</t>
  </si>
  <si>
    <t>Total Expense</t>
  </si>
  <si>
    <t>Net Ordinary Income</t>
  </si>
  <si>
    <t>Other Income/Expense</t>
  </si>
  <si>
    <t>Other Income</t>
  </si>
  <si>
    <t>Interest Income</t>
  </si>
  <si>
    <t>Total Other Income</t>
  </si>
  <si>
    <t>Net Other Income</t>
  </si>
  <si>
    <t>Net Income</t>
  </si>
  <si>
    <t>Jan - Apr 11</t>
  </si>
  <si>
    <t>ASSETS</t>
  </si>
  <si>
    <t>Current Assets</t>
  </si>
  <si>
    <t>Checking/Savings</t>
  </si>
  <si>
    <t>Citibank Checking</t>
  </si>
  <si>
    <t>Citibank Money Market</t>
  </si>
  <si>
    <t>OWASP Wachovia Money Market</t>
  </si>
  <si>
    <t>Paypal</t>
  </si>
  <si>
    <t>Smith Barney Checking</t>
  </si>
  <si>
    <t>Total Checking/Savings</t>
  </si>
  <si>
    <t>Accounts Receivable</t>
  </si>
  <si>
    <t>Total Accounts Receivable</t>
  </si>
  <si>
    <t>Total Current Assets</t>
  </si>
  <si>
    <t>Fixed Assets</t>
  </si>
  <si>
    <t>Equipment</t>
  </si>
  <si>
    <t>OWASP.org</t>
  </si>
  <si>
    <t>Accumulated Dep - OWASP.org</t>
  </si>
  <si>
    <t>OWASP.org - Other</t>
  </si>
  <si>
    <t>Total OWASP.org</t>
  </si>
  <si>
    <t>Total Fixed Assets</t>
  </si>
  <si>
    <t>TOTAL ASSETS</t>
  </si>
  <si>
    <t>LIABILITIES &amp; EQUITY</t>
  </si>
  <si>
    <t>Liabilities</t>
  </si>
  <si>
    <t>Current Liabilities</t>
  </si>
  <si>
    <t>Other Current Liabilities</t>
  </si>
  <si>
    <t>Accrued Employee HSA Contrib</t>
  </si>
  <si>
    <t>Accrued Employee Medical Expens</t>
  </si>
  <si>
    <t>Accrued Employee Simple IRA Con</t>
  </si>
  <si>
    <t>Due to Local Chapters</t>
  </si>
  <si>
    <t>Due to Alabama</t>
  </si>
  <si>
    <t>Due to Argentina</t>
  </si>
  <si>
    <t>Due to Atlanta</t>
  </si>
  <si>
    <t>Due to Austin</t>
  </si>
  <si>
    <t>Due to Austria</t>
  </si>
  <si>
    <t>Due to Bay Area</t>
  </si>
  <si>
    <t>Due to Belgium</t>
  </si>
  <si>
    <t>Due to Boston</t>
  </si>
  <si>
    <t>Due to Boulder</t>
  </si>
  <si>
    <t>Due to Brasilia</t>
  </si>
  <si>
    <t>Due to Brisbane</t>
  </si>
  <si>
    <t>Due to Charlotte</t>
  </si>
  <si>
    <t>Due to Chennai</t>
  </si>
  <si>
    <t>Due to China</t>
  </si>
  <si>
    <t>Due to Cincinatti</t>
  </si>
  <si>
    <t>Due to Cleveland</t>
  </si>
  <si>
    <t>Due to Columbus</t>
  </si>
  <si>
    <t>Due to Croatia</t>
  </si>
  <si>
    <t>Due to Dallas</t>
  </si>
  <si>
    <t>Due to Denver</t>
  </si>
  <si>
    <t>Due to Dublin</t>
  </si>
  <si>
    <t>Due to France</t>
  </si>
  <si>
    <t>Due to Geneva</t>
  </si>
  <si>
    <t>Due to Germany</t>
  </si>
  <si>
    <t>Due to Greece</t>
  </si>
  <si>
    <t>Due to Helsinki</t>
  </si>
  <si>
    <t>Due to Hong Kong</t>
  </si>
  <si>
    <t>Due to Huntsville</t>
  </si>
  <si>
    <t>Due to Indonesia</t>
  </si>
  <si>
    <t>Due to Israel</t>
  </si>
  <si>
    <t>Due to Italy</t>
  </si>
  <si>
    <t>Due to Kansas City</t>
  </si>
  <si>
    <t>Due to Leeds UK</t>
  </si>
  <si>
    <t>Due to Limerick</t>
  </si>
  <si>
    <t>Due to London</t>
  </si>
  <si>
    <t>Due to Long Island</t>
  </si>
  <si>
    <t>Due to Los Angeles</t>
  </si>
  <si>
    <t>Due to Louisville</t>
  </si>
  <si>
    <t>Due to Luxemberg</t>
  </si>
  <si>
    <t>Due to Malaysia</t>
  </si>
  <si>
    <t>Due to Miami Mt Lauderdale</t>
  </si>
  <si>
    <t>Due to Minneapolis St Paul</t>
  </si>
  <si>
    <t>Due to Montreal</t>
  </si>
  <si>
    <t>Due to Netherlands</t>
  </si>
  <si>
    <t>Due to New Zealand</t>
  </si>
  <si>
    <t>Due to Norway</t>
  </si>
  <si>
    <t>Due to NY/NJ Metro</t>
  </si>
  <si>
    <t>Due to Omaha</t>
  </si>
  <si>
    <t>Due to Orange County</t>
  </si>
  <si>
    <t>Due to Ottawa</t>
  </si>
  <si>
    <t>Due to Perth Australia</t>
  </si>
  <si>
    <t>Due to Phoenix</t>
  </si>
  <si>
    <t>Due to Poland</t>
  </si>
  <si>
    <t>Due to Porto Alegre</t>
  </si>
  <si>
    <t>Due to Portugal</t>
  </si>
  <si>
    <t>Due to Quebec City</t>
  </si>
  <si>
    <t>Due to Rochester</t>
  </si>
  <si>
    <t>Due to Sacramento</t>
  </si>
  <si>
    <t>Due to Salt Lake</t>
  </si>
  <si>
    <t>Due to San Antonio</t>
  </si>
  <si>
    <t>Due to San Diego</t>
  </si>
  <si>
    <t>Due to Scotland</t>
  </si>
  <si>
    <t>Due to Seattle</t>
  </si>
  <si>
    <t>Due to Singapore</t>
  </si>
  <si>
    <t>Due to South Korea</t>
  </si>
  <si>
    <t>Due to Spain</t>
  </si>
  <si>
    <t>Due to Suncoast</t>
  </si>
  <si>
    <t>Due to Sweden</t>
  </si>
  <si>
    <t>Due to Switzerland</t>
  </si>
  <si>
    <t>Due to Sydney</t>
  </si>
  <si>
    <t>Due to Toronto</t>
  </si>
  <si>
    <t>Due to Turkey</t>
  </si>
  <si>
    <t>Due to Virginia</t>
  </si>
  <si>
    <t>Due to Washington DC</t>
  </si>
  <si>
    <t>Due to Local Chapters - Other</t>
  </si>
  <si>
    <t>Total Due to Local Chapters</t>
  </si>
  <si>
    <t>Due to Projects</t>
  </si>
  <si>
    <t>Due to China Project</t>
  </si>
  <si>
    <t>Due to dotnet</t>
  </si>
  <si>
    <t>Due to ESAPI</t>
  </si>
  <si>
    <t>Due to Live CD</t>
  </si>
  <si>
    <t>Due to ModSecurity</t>
  </si>
  <si>
    <t>Due to OpenSamm</t>
  </si>
  <si>
    <t>Due to PodCast</t>
  </si>
  <si>
    <t>Due to Testing Guide</t>
  </si>
  <si>
    <t>Total Due to Projects</t>
  </si>
  <si>
    <t>Payroll Liabilities</t>
  </si>
  <si>
    <t>Accrued Vacation Payable</t>
  </si>
  <si>
    <t>Total Payroll Liabilities</t>
  </si>
  <si>
    <t>Total Other Current Liabilities</t>
  </si>
  <si>
    <t>Total Current Liabilities</t>
  </si>
  <si>
    <t>Total Liabilities</t>
  </si>
  <si>
    <t>Equity</t>
  </si>
  <si>
    <t>Retained Earnings</t>
  </si>
  <si>
    <t>Total Equity</t>
  </si>
  <si>
    <t>TOTAL LIABILITIES &amp; EQUITY</t>
  </si>
  <si>
    <t>Jan - May 11</t>
  </si>
  <si>
    <t>May 31, 11</t>
  </si>
  <si>
    <t>Due to Chicago</t>
  </si>
  <si>
    <t>Due to Hawaii</t>
  </si>
  <si>
    <t>Due to Indianapolis</t>
  </si>
  <si>
    <t>Due to Melbourne</t>
  </si>
  <si>
    <t>Due to Philadelphia</t>
  </si>
  <si>
    <t>Due to Romania</t>
  </si>
  <si>
    <t>Due to Slovenia</t>
  </si>
  <si>
    <t>Due to Vancouver</t>
  </si>
  <si>
    <t>Women in AppSec Sponsorships</t>
  </si>
  <si>
    <t>Drink Tickets</t>
  </si>
  <si>
    <t>New Zealand Day 2011</t>
  </si>
  <si>
    <t>Total New Zealand Day 2011</t>
  </si>
  <si>
    <t>Chapter Committee</t>
  </si>
  <si>
    <t>OWASP on the Move</t>
  </si>
  <si>
    <t>Chapter Committee - other</t>
  </si>
  <si>
    <t>Total Chapter Committee</t>
  </si>
  <si>
    <t>Membership Committee</t>
  </si>
  <si>
    <t>Brazil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</si>
</sst>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2" fillId="0" borderId="0" xfId="0" applyNumberFormat="1" applyFont="1"/>
    <xf numFmtId="164" fontId="3" fillId="0" borderId="0" xfId="0" applyNumberFormat="1" applyFont="1"/>
    <xf numFmtId="164" fontId="3" fillId="0" borderId="3" xfId="0" applyNumberFormat="1" applyFont="1" applyBorder="1"/>
    <xf numFmtId="164" fontId="3" fillId="0" borderId="2" xfId="0" applyNumberFormat="1" applyFont="1" applyBorder="1"/>
    <xf numFmtId="164" fontId="3" fillId="0" borderId="4" xfId="0" applyNumberFormat="1" applyFont="1" applyBorder="1"/>
    <xf numFmtId="164" fontId="4" fillId="0" borderId="0" xfId="0" applyNumberFormat="1" applyFont="1"/>
    <xf numFmtId="164" fontId="4" fillId="0" borderId="0" xfId="0" applyNumberFormat="1" applyFont="1" applyBorder="1"/>
    <xf numFmtId="164" fontId="4" fillId="0" borderId="3" xfId="0" applyNumberFormat="1" applyFont="1" applyBorder="1"/>
    <xf numFmtId="164" fontId="4" fillId="0" borderId="2" xfId="0" applyNumberFormat="1" applyFont="1" applyBorder="1"/>
    <xf numFmtId="164" fontId="4" fillId="0" borderId="4" xfId="0" applyNumberFormat="1" applyFont="1" applyBorder="1"/>
    <xf numFmtId="164" fontId="2" fillId="0" borderId="5" xfId="0" applyNumberFormat="1" applyFont="1" applyBorder="1"/>
    <xf numFmtId="0" fontId="2" fillId="0" borderId="0" xfId="0" applyFont="1"/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NumberFormat="1" applyFont="1"/>
    <xf numFmtId="0" fontId="0" fillId="0" borderId="0" xfId="0" applyNumberFormat="1"/>
    <xf numFmtId="0" fontId="3" fillId="0" borderId="0" xfId="0" applyFont="1"/>
    <xf numFmtId="0" fontId="3" fillId="0" borderId="0" xfId="0" applyNumberFormat="1" applyFont="1"/>
    <xf numFmtId="164" fontId="1" fillId="0" borderId="5" xfId="0" applyNumberFormat="1" applyFont="1" applyBorder="1"/>
    <xf numFmtId="17" fontId="1" fillId="0" borderId="0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2" xfId="0" applyNumberFormat="1" applyFont="1" applyBorder="1"/>
    <xf numFmtId="164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6"/>
  <sheetViews>
    <sheetView tabSelected="1" workbookViewId="0">
      <pane xSplit="5" ySplit="1" topLeftCell="F2" activePane="bottomRight" state="frozenSplit"/>
      <selection pane="topRight" activeCell="G1" sqref="G1"/>
      <selection pane="bottomLeft" activeCell="A2" sqref="A2"/>
      <selection pane="bottomRight" activeCell="J7" sqref="J7"/>
    </sheetView>
  </sheetViews>
  <sheetFormatPr defaultRowHeight="14.5" x14ac:dyDescent="0.35"/>
  <cols>
    <col min="1" max="4" width="2.90625" style="16" customWidth="1"/>
    <col min="5" max="5" width="24.54296875" style="16" customWidth="1"/>
    <col min="6" max="6" width="9.08984375" style="19" bestFit="1" customWidth="1"/>
    <col min="7" max="7" width="9.453125" style="19" bestFit="1" customWidth="1"/>
    <col min="8" max="8" width="10.6328125" style="18" bestFit="1" customWidth="1"/>
    <col min="9" max="9" width="12.54296875" customWidth="1"/>
    <col min="10" max="10" width="11.81640625" style="16" customWidth="1"/>
    <col min="11" max="15" width="2.90625" style="16" customWidth="1"/>
    <col min="16" max="16" width="23.26953125" style="16" customWidth="1"/>
    <col min="17" max="17" width="8.08984375" style="17" bestFit="1" customWidth="1"/>
  </cols>
  <sheetData>
    <row r="1" spans="1:17" s="15" customFormat="1" ht="15" thickBot="1" x14ac:dyDescent="0.4">
      <c r="A1" s="13"/>
      <c r="B1" s="13"/>
      <c r="C1" s="13"/>
      <c r="D1" s="13"/>
      <c r="E1" s="13"/>
      <c r="F1" s="14" t="s">
        <v>94</v>
      </c>
      <c r="G1" s="14" t="s">
        <v>219</v>
      </c>
      <c r="H1" s="21">
        <v>40664</v>
      </c>
      <c r="J1" s="13"/>
      <c r="K1" s="13"/>
      <c r="L1" s="13"/>
      <c r="M1" s="13"/>
      <c r="N1" s="13"/>
      <c r="O1" s="13"/>
      <c r="P1" s="13"/>
      <c r="Q1" s="14" t="s">
        <v>220</v>
      </c>
    </row>
    <row r="2" spans="1:17" ht="15" thickTop="1" x14ac:dyDescent="0.35">
      <c r="A2" s="1" t="s">
        <v>0</v>
      </c>
      <c r="B2" s="1"/>
      <c r="C2" s="1"/>
      <c r="D2" s="1"/>
      <c r="E2" s="1"/>
      <c r="F2" s="6"/>
      <c r="G2" s="6"/>
      <c r="H2" s="22"/>
      <c r="J2" s="1"/>
      <c r="K2" s="1" t="s">
        <v>95</v>
      </c>
      <c r="L2" s="1"/>
      <c r="M2" s="1"/>
      <c r="N2" s="1"/>
      <c r="O2" s="1"/>
      <c r="P2" s="1"/>
      <c r="Q2" s="6"/>
    </row>
    <row r="3" spans="1:17" x14ac:dyDescent="0.35">
      <c r="A3" s="1"/>
      <c r="B3" s="1" t="s">
        <v>1</v>
      </c>
      <c r="C3" s="1"/>
      <c r="D3" s="1"/>
      <c r="E3" s="1"/>
      <c r="F3" s="6"/>
      <c r="G3" s="6"/>
      <c r="J3" s="1"/>
      <c r="K3" s="1"/>
      <c r="L3" s="1" t="s">
        <v>96</v>
      </c>
      <c r="M3" s="1"/>
      <c r="N3" s="1"/>
      <c r="O3" s="1"/>
      <c r="P3" s="1"/>
      <c r="Q3" s="6"/>
    </row>
    <row r="4" spans="1:17" x14ac:dyDescent="0.35">
      <c r="A4" s="1"/>
      <c r="B4" s="1"/>
      <c r="C4" s="1" t="s">
        <v>2</v>
      </c>
      <c r="D4" s="1"/>
      <c r="E4" s="1"/>
      <c r="F4" s="6">
        <v>17988.37</v>
      </c>
      <c r="G4" s="6">
        <v>17878.349999999999</v>
      </c>
      <c r="H4" s="2">
        <f>G4-F4</f>
        <v>-110.02000000000044</v>
      </c>
      <c r="J4" s="1"/>
      <c r="K4" s="1"/>
      <c r="L4" s="1"/>
      <c r="M4" s="1" t="s">
        <v>97</v>
      </c>
      <c r="N4" s="1"/>
      <c r="O4" s="1"/>
      <c r="P4" s="1"/>
      <c r="Q4" s="6"/>
    </row>
    <row r="5" spans="1:17" x14ac:dyDescent="0.35">
      <c r="A5" s="1"/>
      <c r="B5" s="1"/>
      <c r="C5" s="1" t="s">
        <v>3</v>
      </c>
      <c r="D5" s="1"/>
      <c r="E5" s="1"/>
      <c r="F5" s="6"/>
      <c r="G5" s="6"/>
      <c r="H5" s="2"/>
      <c r="J5" s="1"/>
      <c r="K5" s="1"/>
      <c r="L5" s="1"/>
      <c r="M5" s="1"/>
      <c r="N5" s="1" t="s">
        <v>98</v>
      </c>
      <c r="O5" s="1"/>
      <c r="P5" s="1"/>
      <c r="Q5" s="6">
        <v>67733.22</v>
      </c>
    </row>
    <row r="6" spans="1:17" x14ac:dyDescent="0.35">
      <c r="A6" s="1"/>
      <c r="B6" s="1"/>
      <c r="C6" s="1"/>
      <c r="D6" s="1" t="s">
        <v>4</v>
      </c>
      <c r="E6" s="1"/>
      <c r="F6" s="6"/>
      <c r="G6" s="6"/>
      <c r="H6" s="2"/>
      <c r="J6" s="1"/>
      <c r="K6" s="1"/>
      <c r="L6" s="1"/>
      <c r="M6" s="1"/>
      <c r="N6" s="1" t="s">
        <v>99</v>
      </c>
      <c r="O6" s="1"/>
      <c r="P6" s="1"/>
      <c r="Q6" s="6">
        <v>25400.91</v>
      </c>
    </row>
    <row r="7" spans="1:17" ht="15" thickBot="1" x14ac:dyDescent="0.4">
      <c r="A7" s="1"/>
      <c r="B7" s="1"/>
      <c r="C7" s="1"/>
      <c r="D7" s="1"/>
      <c r="E7" s="1" t="s">
        <v>5</v>
      </c>
      <c r="F7" s="7">
        <v>-130.35</v>
      </c>
      <c r="G7" s="7">
        <v>-130.35</v>
      </c>
      <c r="H7" s="4">
        <f t="shared" ref="H5:H68" si="0">G7-F7</f>
        <v>0</v>
      </c>
      <c r="J7" s="1"/>
      <c r="K7" s="1"/>
      <c r="L7" s="1"/>
      <c r="M7" s="1"/>
      <c r="N7" s="1" t="s">
        <v>100</v>
      </c>
      <c r="O7" s="1"/>
      <c r="P7" s="1"/>
      <c r="Q7" s="6">
        <v>84407.69</v>
      </c>
    </row>
    <row r="8" spans="1:17" ht="15" thickBot="1" x14ac:dyDescent="0.4">
      <c r="A8" s="1"/>
      <c r="B8" s="1"/>
      <c r="C8" s="1"/>
      <c r="D8" s="1" t="s">
        <v>6</v>
      </c>
      <c r="E8" s="1"/>
      <c r="F8" s="8">
        <f>ROUND(SUM(F6:F7),5)</f>
        <v>-130.35</v>
      </c>
      <c r="G8" s="8">
        <f>ROUND(SUM(G6:G7),5)</f>
        <v>-130.35</v>
      </c>
      <c r="H8" s="4">
        <f t="shared" si="0"/>
        <v>0</v>
      </c>
      <c r="J8" s="1"/>
      <c r="K8" s="1"/>
      <c r="L8" s="1"/>
      <c r="M8" s="1"/>
      <c r="N8" s="1" t="s">
        <v>101</v>
      </c>
      <c r="O8" s="1"/>
      <c r="P8" s="1"/>
      <c r="Q8" s="6">
        <v>26897.18</v>
      </c>
    </row>
    <row r="9" spans="1:17" ht="29" customHeight="1" thickBot="1" x14ac:dyDescent="0.4">
      <c r="A9" s="1"/>
      <c r="B9" s="1"/>
      <c r="C9" s="1" t="s">
        <v>7</v>
      </c>
      <c r="D9" s="1"/>
      <c r="E9" s="1"/>
      <c r="F9" s="6">
        <f>ROUND(F5+F8,5)</f>
        <v>-130.35</v>
      </c>
      <c r="G9" s="6">
        <f>ROUND(G5+G8,5)</f>
        <v>-130.35</v>
      </c>
      <c r="H9" s="2">
        <f t="shared" si="0"/>
        <v>0</v>
      </c>
      <c r="J9" s="1"/>
      <c r="K9" s="1"/>
      <c r="L9" s="1"/>
      <c r="M9" s="1"/>
      <c r="N9" s="1" t="s">
        <v>102</v>
      </c>
      <c r="O9" s="1"/>
      <c r="P9" s="1"/>
      <c r="Q9" s="9">
        <v>143666.74</v>
      </c>
    </row>
    <row r="10" spans="1:17" ht="29" customHeight="1" x14ac:dyDescent="0.35">
      <c r="A10" s="1"/>
      <c r="B10" s="1"/>
      <c r="C10" s="1" t="s">
        <v>8</v>
      </c>
      <c r="D10" s="1"/>
      <c r="E10" s="1"/>
      <c r="F10" s="6"/>
      <c r="G10" s="6"/>
      <c r="H10" s="2"/>
      <c r="J10" s="1"/>
      <c r="K10" s="1"/>
      <c r="L10" s="1"/>
      <c r="M10" s="1" t="s">
        <v>103</v>
      </c>
      <c r="N10" s="1"/>
      <c r="O10" s="1"/>
      <c r="P10" s="1"/>
      <c r="Q10" s="6">
        <f>ROUND(SUM(Q4:Q9),5)</f>
        <v>348105.74</v>
      </c>
    </row>
    <row r="11" spans="1:17" x14ac:dyDescent="0.35">
      <c r="A11" s="1"/>
      <c r="B11" s="1"/>
      <c r="C11" s="1"/>
      <c r="D11" s="1" t="s">
        <v>9</v>
      </c>
      <c r="E11" s="1"/>
      <c r="F11" s="6"/>
      <c r="G11" s="6"/>
      <c r="H11" s="2"/>
      <c r="J11" s="1"/>
      <c r="K11" s="1"/>
      <c r="L11" s="1"/>
      <c r="M11" s="1" t="s">
        <v>104</v>
      </c>
      <c r="N11" s="1"/>
      <c r="O11" s="1"/>
      <c r="P11" s="1"/>
      <c r="Q11" s="6"/>
    </row>
    <row r="12" spans="1:17" ht="15" thickBot="1" x14ac:dyDescent="0.4">
      <c r="A12" s="1"/>
      <c r="B12" s="1"/>
      <c r="C12" s="1"/>
      <c r="D12" s="1"/>
      <c r="E12" s="1" t="s">
        <v>10</v>
      </c>
      <c r="F12" s="6">
        <v>513.05999999999995</v>
      </c>
      <c r="G12" s="6">
        <v>5339.47</v>
      </c>
      <c r="H12" s="2">
        <f t="shared" si="0"/>
        <v>4826.41</v>
      </c>
      <c r="J12" s="1"/>
      <c r="K12" s="1"/>
      <c r="L12" s="1"/>
      <c r="M12" s="1"/>
      <c r="N12" s="1" t="s">
        <v>104</v>
      </c>
      <c r="O12" s="1"/>
      <c r="P12" s="1"/>
      <c r="Q12" s="7">
        <v>59082.48</v>
      </c>
    </row>
    <row r="13" spans="1:17" ht="15" thickBot="1" x14ac:dyDescent="0.4">
      <c r="A13" s="1"/>
      <c r="B13" s="1"/>
      <c r="C13" s="1"/>
      <c r="D13" s="1"/>
      <c r="E13" s="1" t="s">
        <v>11</v>
      </c>
      <c r="F13" s="6">
        <v>60194.8</v>
      </c>
      <c r="G13" s="6">
        <v>77469.8</v>
      </c>
      <c r="H13" s="2">
        <f t="shared" si="0"/>
        <v>17275</v>
      </c>
      <c r="J13" s="1"/>
      <c r="K13" s="1"/>
      <c r="L13" s="1"/>
      <c r="M13" s="1" t="s">
        <v>105</v>
      </c>
      <c r="N13" s="1"/>
      <c r="O13" s="1"/>
      <c r="P13" s="1"/>
      <c r="Q13" s="8">
        <f>ROUND(SUM(Q11:Q12),5)</f>
        <v>59082.48</v>
      </c>
    </row>
    <row r="14" spans="1:17" x14ac:dyDescent="0.35">
      <c r="A14" s="1"/>
      <c r="B14" s="1"/>
      <c r="C14" s="1"/>
      <c r="D14" s="1"/>
      <c r="E14" s="1" t="s">
        <v>12</v>
      </c>
      <c r="F14" s="7">
        <v>1462.93</v>
      </c>
      <c r="G14" s="6">
        <v>9480.19</v>
      </c>
      <c r="H14" s="2">
        <f t="shared" si="0"/>
        <v>8017.26</v>
      </c>
      <c r="J14" s="1"/>
      <c r="K14" s="1"/>
      <c r="L14" s="1" t="s">
        <v>106</v>
      </c>
      <c r="M14" s="1"/>
      <c r="N14" s="1"/>
      <c r="O14" s="1"/>
      <c r="P14" s="1"/>
      <c r="Q14" s="6">
        <f>ROUND(Q3+Q10+Q13,5)</f>
        <v>407188.22</v>
      </c>
    </row>
    <row r="15" spans="1:17" ht="15" thickBot="1" x14ac:dyDescent="0.4">
      <c r="E15" s="16" t="s">
        <v>229</v>
      </c>
      <c r="F15" s="23"/>
      <c r="G15" s="9">
        <v>4000</v>
      </c>
      <c r="H15" s="4">
        <f t="shared" si="0"/>
        <v>4000</v>
      </c>
      <c r="J15" s="1"/>
      <c r="K15" s="1"/>
      <c r="L15" s="1" t="s">
        <v>107</v>
      </c>
      <c r="M15" s="1"/>
      <c r="N15" s="1"/>
      <c r="O15" s="1"/>
      <c r="P15" s="1"/>
      <c r="Q15" s="6"/>
    </row>
    <row r="16" spans="1:17" x14ac:dyDescent="0.35">
      <c r="A16" s="1"/>
      <c r="B16" s="1"/>
      <c r="C16" s="1"/>
      <c r="D16" s="1" t="s">
        <v>13</v>
      </c>
      <c r="E16" s="1"/>
      <c r="F16" s="6">
        <f>ROUND(SUM(F11:F14),5)</f>
        <v>62170.79</v>
      </c>
      <c r="G16" s="6">
        <f>ROUND(SUM(G11:G15),5)</f>
        <v>96289.46</v>
      </c>
      <c r="H16" s="2">
        <f t="shared" si="0"/>
        <v>34118.670000000006</v>
      </c>
      <c r="J16" s="1"/>
      <c r="K16" s="1"/>
      <c r="L16" s="1"/>
      <c r="M16" s="1" t="s">
        <v>108</v>
      </c>
      <c r="N16" s="1"/>
      <c r="O16" s="1"/>
      <c r="P16" s="1"/>
      <c r="Q16" s="6">
        <v>12956.53</v>
      </c>
    </row>
    <row r="17" spans="1:17" ht="29" customHeight="1" x14ac:dyDescent="0.35">
      <c r="A17" s="1"/>
      <c r="B17" s="1"/>
      <c r="C17" s="1"/>
      <c r="D17" s="1" t="s">
        <v>14</v>
      </c>
      <c r="E17" s="1"/>
      <c r="F17" s="6"/>
      <c r="G17" s="6"/>
      <c r="H17" s="2"/>
      <c r="J17" s="1"/>
      <c r="K17" s="1"/>
      <c r="L17" s="1"/>
      <c r="M17" s="1" t="s">
        <v>109</v>
      </c>
      <c r="N17" s="1"/>
      <c r="O17" s="1"/>
      <c r="P17" s="1"/>
      <c r="Q17" s="6"/>
    </row>
    <row r="18" spans="1:17" ht="15" thickBot="1" x14ac:dyDescent="0.4">
      <c r="A18" s="1"/>
      <c r="B18" s="1"/>
      <c r="C18" s="1"/>
      <c r="D18" s="1"/>
      <c r="E18" s="1" t="s">
        <v>10</v>
      </c>
      <c r="F18" s="9">
        <v>477.12</v>
      </c>
      <c r="G18" s="9">
        <v>477.12</v>
      </c>
      <c r="H18" s="2">
        <f t="shared" si="0"/>
        <v>0</v>
      </c>
      <c r="J18" s="1"/>
      <c r="K18" s="1"/>
      <c r="L18" s="1"/>
      <c r="M18" s="1"/>
      <c r="N18" s="1" t="s">
        <v>110</v>
      </c>
      <c r="O18" s="1"/>
      <c r="P18" s="1"/>
      <c r="Q18" s="6">
        <v>-30000</v>
      </c>
    </row>
    <row r="19" spans="1:17" ht="15" thickBot="1" x14ac:dyDescent="0.4">
      <c r="A19" s="1"/>
      <c r="B19" s="1"/>
      <c r="C19" s="1"/>
      <c r="D19" s="1" t="s">
        <v>15</v>
      </c>
      <c r="E19" s="1"/>
      <c r="F19" s="6">
        <f>ROUND(SUM(F17:F18),5)</f>
        <v>477.12</v>
      </c>
      <c r="G19" s="6">
        <f>ROUND(SUM(G17:G18),5)</f>
        <v>477.12</v>
      </c>
      <c r="H19" s="5">
        <f t="shared" si="0"/>
        <v>0</v>
      </c>
      <c r="J19" s="1"/>
      <c r="K19" s="1"/>
      <c r="L19" s="1"/>
      <c r="M19" s="1"/>
      <c r="N19" s="1" t="s">
        <v>111</v>
      </c>
      <c r="O19" s="1"/>
      <c r="P19" s="1"/>
      <c r="Q19" s="7">
        <v>30000</v>
      </c>
    </row>
    <row r="20" spans="1:17" ht="29" customHeight="1" thickBot="1" x14ac:dyDescent="0.4">
      <c r="A20" s="1"/>
      <c r="B20" s="1"/>
      <c r="C20" s="1"/>
      <c r="D20" s="1" t="s">
        <v>16</v>
      </c>
      <c r="E20" s="1"/>
      <c r="F20" s="6"/>
      <c r="G20" s="6"/>
      <c r="H20" s="2"/>
      <c r="J20" s="1"/>
      <c r="K20" s="1"/>
      <c r="L20" s="1"/>
      <c r="M20" s="1" t="s">
        <v>112</v>
      </c>
      <c r="N20" s="1"/>
      <c r="O20" s="1"/>
      <c r="P20" s="1"/>
      <c r="Q20" s="10">
        <f>ROUND(SUM(Q17:Q19),5)</f>
        <v>0</v>
      </c>
    </row>
    <row r="21" spans="1:17" ht="15" thickBot="1" x14ac:dyDescent="0.4">
      <c r="A21" s="1"/>
      <c r="B21" s="1"/>
      <c r="C21" s="1"/>
      <c r="D21" s="1"/>
      <c r="E21" s="1" t="s">
        <v>10</v>
      </c>
      <c r="F21" s="6">
        <v>10732.91</v>
      </c>
      <c r="G21" s="6">
        <v>32538.74</v>
      </c>
      <c r="H21" s="2">
        <f t="shared" si="0"/>
        <v>21805.83</v>
      </c>
      <c r="J21" s="1"/>
      <c r="K21" s="1"/>
      <c r="L21" s="1" t="s">
        <v>113</v>
      </c>
      <c r="M21" s="1"/>
      <c r="N21" s="1"/>
      <c r="O21" s="1"/>
      <c r="P21" s="1"/>
      <c r="Q21" s="10">
        <f>ROUND(SUM(Q15:Q16)+Q20,5)</f>
        <v>12956.53</v>
      </c>
    </row>
    <row r="22" spans="1:17" ht="15" thickBot="1" x14ac:dyDescent="0.4">
      <c r="A22" s="1"/>
      <c r="B22" s="1"/>
      <c r="C22" s="1"/>
      <c r="D22" s="1"/>
      <c r="E22" s="1" t="s">
        <v>17</v>
      </c>
      <c r="F22" s="6">
        <v>680.32</v>
      </c>
      <c r="G22" s="6">
        <v>1335.54</v>
      </c>
      <c r="H22" s="2">
        <f t="shared" si="0"/>
        <v>655.21999999999991</v>
      </c>
      <c r="J22" s="1"/>
      <c r="K22" s="1" t="s">
        <v>114</v>
      </c>
      <c r="L22" s="1"/>
      <c r="M22" s="1"/>
      <c r="N22" s="1"/>
      <c r="O22" s="1"/>
      <c r="P22" s="1"/>
      <c r="Q22" s="11">
        <f>ROUND(Q2+Q14+Q21,5)</f>
        <v>420144.75</v>
      </c>
    </row>
    <row r="23" spans="1:17" ht="15" thickTop="1" x14ac:dyDescent="0.35">
      <c r="A23" s="1"/>
      <c r="B23" s="1"/>
      <c r="C23" s="1"/>
      <c r="D23" s="1"/>
      <c r="E23" s="1" t="s">
        <v>11</v>
      </c>
      <c r="F23" s="6">
        <v>18037</v>
      </c>
      <c r="G23" s="6">
        <v>22631.55</v>
      </c>
      <c r="H23" s="2">
        <f t="shared" si="0"/>
        <v>4594.5499999999993</v>
      </c>
      <c r="J23" s="1"/>
      <c r="K23" s="1" t="s">
        <v>115</v>
      </c>
      <c r="L23" s="1"/>
      <c r="M23" s="1"/>
      <c r="N23" s="1"/>
      <c r="O23" s="1"/>
      <c r="P23" s="1"/>
      <c r="Q23" s="6"/>
    </row>
    <row r="24" spans="1:17" ht="15" thickBot="1" x14ac:dyDescent="0.4">
      <c r="A24" s="1"/>
      <c r="B24" s="1"/>
      <c r="C24" s="1"/>
      <c r="D24" s="1"/>
      <c r="E24" s="1" t="s">
        <v>12</v>
      </c>
      <c r="F24" s="9">
        <v>22719.82</v>
      </c>
      <c r="G24" s="9">
        <v>56976.58</v>
      </c>
      <c r="H24" s="2">
        <f t="shared" si="0"/>
        <v>34256.76</v>
      </c>
      <c r="J24" s="1"/>
      <c r="K24" s="1"/>
      <c r="L24" s="1" t="s">
        <v>116</v>
      </c>
      <c r="M24" s="1"/>
      <c r="N24" s="1"/>
      <c r="O24" s="1"/>
      <c r="P24" s="1"/>
      <c r="Q24" s="6"/>
    </row>
    <row r="25" spans="1:17" x14ac:dyDescent="0.35">
      <c r="A25" s="1"/>
      <c r="B25" s="1"/>
      <c r="C25" s="1"/>
      <c r="D25" s="1" t="s">
        <v>18</v>
      </c>
      <c r="E25" s="1"/>
      <c r="F25" s="6">
        <f>ROUND(SUM(F20:F24),5)</f>
        <v>52170.05</v>
      </c>
      <c r="G25" s="6">
        <f>ROUND(SUM(G20:G24),5)</f>
        <v>113482.41</v>
      </c>
      <c r="H25" s="5">
        <f t="shared" si="0"/>
        <v>61312.36</v>
      </c>
      <c r="J25" s="1"/>
      <c r="K25" s="1"/>
      <c r="L25" s="1"/>
      <c r="M25" s="1" t="s">
        <v>117</v>
      </c>
      <c r="N25" s="1"/>
      <c r="O25" s="1"/>
      <c r="P25" s="1"/>
      <c r="Q25" s="6"/>
    </row>
    <row r="26" spans="1:17" ht="29" customHeight="1" x14ac:dyDescent="0.35">
      <c r="A26" s="1"/>
      <c r="B26" s="1"/>
      <c r="C26" s="1"/>
      <c r="D26" s="1" t="s">
        <v>19</v>
      </c>
      <c r="E26" s="1"/>
      <c r="F26" s="6"/>
      <c r="G26" s="6"/>
      <c r="H26" s="2"/>
      <c r="J26" s="1"/>
      <c r="K26" s="1"/>
      <c r="L26" s="1"/>
      <c r="M26" s="1"/>
      <c r="N26" s="1" t="s">
        <v>118</v>
      </c>
      <c r="O26" s="1"/>
      <c r="P26" s="1"/>
      <c r="Q26" s="6"/>
    </row>
    <row r="27" spans="1:17" x14ac:dyDescent="0.35">
      <c r="A27" s="1"/>
      <c r="B27" s="1"/>
      <c r="C27" s="1"/>
      <c r="D27" s="1"/>
      <c r="E27" s="1" t="s">
        <v>10</v>
      </c>
      <c r="F27" s="6">
        <v>2481.7399999999998</v>
      </c>
      <c r="G27" s="6">
        <v>2843.55</v>
      </c>
      <c r="H27" s="2">
        <f t="shared" si="0"/>
        <v>361.8100000000004</v>
      </c>
      <c r="J27" s="1"/>
      <c r="K27" s="1"/>
      <c r="L27" s="1"/>
      <c r="M27" s="1"/>
      <c r="N27" s="1"/>
      <c r="O27" s="1" t="s">
        <v>119</v>
      </c>
      <c r="P27" s="1"/>
      <c r="Q27" s="6">
        <v>500</v>
      </c>
    </row>
    <row r="28" spans="1:17" x14ac:dyDescent="0.35">
      <c r="E28" s="16" t="s">
        <v>230</v>
      </c>
      <c r="G28" s="6">
        <v>250</v>
      </c>
      <c r="H28" s="2">
        <f t="shared" si="0"/>
        <v>250</v>
      </c>
      <c r="J28" s="1"/>
      <c r="K28" s="1"/>
      <c r="L28" s="1"/>
      <c r="M28" s="1"/>
      <c r="N28" s="1"/>
      <c r="O28" s="1" t="s">
        <v>120</v>
      </c>
      <c r="P28" s="1"/>
      <c r="Q28" s="6">
        <v>-118.74</v>
      </c>
    </row>
    <row r="29" spans="1:17" ht="15" thickBot="1" x14ac:dyDescent="0.4">
      <c r="A29" s="1"/>
      <c r="B29" s="1"/>
      <c r="C29" s="1"/>
      <c r="D29" s="1"/>
      <c r="E29" s="1" t="s">
        <v>11</v>
      </c>
      <c r="F29" s="9">
        <v>6900</v>
      </c>
      <c r="G29" s="9">
        <v>7550</v>
      </c>
      <c r="H29" s="2">
        <f t="shared" si="0"/>
        <v>650</v>
      </c>
      <c r="J29" s="1"/>
      <c r="K29" s="1"/>
      <c r="L29" s="1"/>
      <c r="M29" s="1"/>
      <c r="N29" s="1"/>
      <c r="O29" s="1" t="s">
        <v>121</v>
      </c>
      <c r="P29" s="1"/>
      <c r="Q29" s="6">
        <v>-206.26</v>
      </c>
    </row>
    <row r="30" spans="1:17" x14ac:dyDescent="0.35">
      <c r="A30" s="1"/>
      <c r="B30" s="1"/>
      <c r="C30" s="1"/>
      <c r="D30" s="1" t="s">
        <v>20</v>
      </c>
      <c r="E30" s="1"/>
      <c r="F30" s="6">
        <f>ROUND(SUM(F26:F29),5)</f>
        <v>9381.74</v>
      </c>
      <c r="G30" s="6">
        <f>ROUND(SUM(G26:G29),5)</f>
        <v>10643.55</v>
      </c>
      <c r="H30" s="5">
        <f t="shared" si="0"/>
        <v>1261.8099999999995</v>
      </c>
      <c r="J30" s="1"/>
      <c r="K30" s="1"/>
      <c r="L30" s="1"/>
      <c r="M30" s="1"/>
      <c r="N30" s="1"/>
      <c r="O30" s="1" t="s">
        <v>122</v>
      </c>
      <c r="P30" s="1"/>
      <c r="Q30" s="6"/>
    </row>
    <row r="31" spans="1:17" ht="29" customHeight="1" x14ac:dyDescent="0.35">
      <c r="D31" s="16" t="s">
        <v>231</v>
      </c>
      <c r="G31" s="6"/>
      <c r="H31" s="2"/>
      <c r="J31" s="1"/>
      <c r="K31" s="1"/>
      <c r="L31" s="1"/>
      <c r="M31" s="1"/>
      <c r="N31" s="1"/>
      <c r="O31" s="1"/>
      <c r="P31" s="1" t="s">
        <v>123</v>
      </c>
      <c r="Q31" s="6">
        <v>40</v>
      </c>
    </row>
    <row r="32" spans="1:17" ht="15" thickBot="1" x14ac:dyDescent="0.4">
      <c r="E32" s="16" t="s">
        <v>5</v>
      </c>
      <c r="G32" s="9">
        <v>3318.96</v>
      </c>
      <c r="H32" s="2">
        <f t="shared" si="0"/>
        <v>3318.96</v>
      </c>
      <c r="J32" s="1"/>
      <c r="K32" s="1"/>
      <c r="L32" s="1"/>
      <c r="M32" s="1"/>
      <c r="N32" s="1"/>
      <c r="O32" s="1"/>
      <c r="P32" s="1" t="s">
        <v>124</v>
      </c>
      <c r="Q32" s="6">
        <v>120</v>
      </c>
    </row>
    <row r="33" spans="1:17" x14ac:dyDescent="0.35">
      <c r="D33" s="16" t="s">
        <v>232</v>
      </c>
      <c r="G33" s="6">
        <f>ROUND(SUM(G31:G32),5)</f>
        <v>3318.96</v>
      </c>
      <c r="H33" s="5">
        <f t="shared" si="0"/>
        <v>3318.96</v>
      </c>
      <c r="J33" s="1"/>
      <c r="K33" s="1"/>
      <c r="L33" s="1"/>
      <c r="M33" s="1"/>
      <c r="N33" s="1"/>
      <c r="O33" s="1"/>
      <c r="P33" s="1" t="s">
        <v>125</v>
      </c>
      <c r="Q33" s="6">
        <v>-330.21</v>
      </c>
    </row>
    <row r="34" spans="1:17" ht="29" customHeight="1" x14ac:dyDescent="0.35">
      <c r="A34" s="1"/>
      <c r="B34" s="1"/>
      <c r="C34" s="1"/>
      <c r="D34" s="1" t="s">
        <v>21</v>
      </c>
      <c r="E34" s="1"/>
      <c r="F34" s="6"/>
      <c r="G34" s="6"/>
      <c r="H34" s="2"/>
      <c r="J34" s="1"/>
      <c r="K34" s="1"/>
      <c r="L34" s="1"/>
      <c r="M34" s="1"/>
      <c r="N34" s="1"/>
      <c r="O34" s="1"/>
      <c r="P34" s="1" t="s">
        <v>126</v>
      </c>
      <c r="Q34" s="6">
        <v>3804.56</v>
      </c>
    </row>
    <row r="35" spans="1:17" x14ac:dyDescent="0.35">
      <c r="A35" s="1"/>
      <c r="B35" s="1"/>
      <c r="C35" s="1"/>
      <c r="D35" s="1"/>
      <c r="E35" s="1" t="s">
        <v>22</v>
      </c>
      <c r="F35" s="6">
        <v>3942.14</v>
      </c>
      <c r="G35" s="6">
        <v>3942.14</v>
      </c>
      <c r="H35" s="2">
        <f t="shared" si="0"/>
        <v>0</v>
      </c>
      <c r="J35" s="1"/>
      <c r="K35" s="1"/>
      <c r="L35" s="1"/>
      <c r="M35" s="1"/>
      <c r="N35" s="1"/>
      <c r="O35" s="1"/>
      <c r="P35" s="1" t="s">
        <v>127</v>
      </c>
      <c r="Q35" s="6">
        <v>20</v>
      </c>
    </row>
    <row r="36" spans="1:17" x14ac:dyDescent="0.35">
      <c r="A36" s="1"/>
      <c r="B36" s="1"/>
      <c r="C36" s="1"/>
      <c r="D36" s="1"/>
      <c r="E36" s="1" t="s">
        <v>23</v>
      </c>
      <c r="F36" s="6">
        <v>1310.1099999999999</v>
      </c>
      <c r="G36" s="6">
        <v>1310.1099999999999</v>
      </c>
      <c r="H36" s="2">
        <f t="shared" si="0"/>
        <v>0</v>
      </c>
      <c r="J36" s="1"/>
      <c r="K36" s="1"/>
      <c r="L36" s="1"/>
      <c r="M36" s="1"/>
      <c r="N36" s="1"/>
      <c r="O36" s="1"/>
      <c r="P36" s="1" t="s">
        <v>128</v>
      </c>
      <c r="Q36" s="6">
        <v>-783.78</v>
      </c>
    </row>
    <row r="37" spans="1:17" x14ac:dyDescent="0.35">
      <c r="A37" s="1"/>
      <c r="B37" s="1"/>
      <c r="C37" s="1"/>
      <c r="D37" s="1"/>
      <c r="E37" s="1" t="s">
        <v>24</v>
      </c>
      <c r="F37" s="6">
        <v>44095.65</v>
      </c>
      <c r="G37" s="6">
        <v>44095.65</v>
      </c>
      <c r="H37" s="2">
        <f t="shared" si="0"/>
        <v>0</v>
      </c>
      <c r="J37" s="1"/>
      <c r="K37" s="1"/>
      <c r="L37" s="1"/>
      <c r="M37" s="1"/>
      <c r="N37" s="1"/>
      <c r="O37" s="1"/>
      <c r="P37" s="1" t="s">
        <v>129</v>
      </c>
      <c r="Q37" s="6">
        <v>3298.61</v>
      </c>
    </row>
    <row r="38" spans="1:17" x14ac:dyDescent="0.35">
      <c r="A38" s="1"/>
      <c r="B38" s="1"/>
      <c r="C38" s="1"/>
      <c r="D38" s="1"/>
      <c r="E38" s="1" t="s">
        <v>25</v>
      </c>
      <c r="F38" s="6">
        <v>35901.14</v>
      </c>
      <c r="G38" s="6">
        <v>35901.14</v>
      </c>
      <c r="H38" s="2">
        <f t="shared" si="0"/>
        <v>0</v>
      </c>
      <c r="J38" s="1"/>
      <c r="K38" s="1"/>
      <c r="L38" s="1"/>
      <c r="M38" s="1"/>
      <c r="N38" s="1"/>
      <c r="O38" s="1"/>
      <c r="P38" s="1" t="s">
        <v>130</v>
      </c>
      <c r="Q38" s="6">
        <v>2176.14</v>
      </c>
    </row>
    <row r="39" spans="1:17" ht="15" thickBot="1" x14ac:dyDescent="0.4">
      <c r="A39" s="1"/>
      <c r="B39" s="1"/>
      <c r="C39" s="1"/>
      <c r="D39" s="1"/>
      <c r="E39" s="1" t="s">
        <v>5</v>
      </c>
      <c r="F39" s="7">
        <v>5030.07</v>
      </c>
      <c r="G39" s="7">
        <v>5030.07</v>
      </c>
      <c r="H39" s="2">
        <f t="shared" si="0"/>
        <v>0</v>
      </c>
      <c r="J39" s="1"/>
      <c r="K39" s="1"/>
      <c r="L39" s="1"/>
      <c r="M39" s="1"/>
      <c r="N39" s="1"/>
      <c r="O39" s="1"/>
      <c r="P39" s="1" t="s">
        <v>131</v>
      </c>
      <c r="Q39" s="6">
        <v>60</v>
      </c>
    </row>
    <row r="40" spans="1:17" ht="15" thickBot="1" x14ac:dyDescent="0.4">
      <c r="A40" s="1"/>
      <c r="B40" s="1"/>
      <c r="C40" s="1"/>
      <c r="D40" s="1" t="s">
        <v>26</v>
      </c>
      <c r="E40" s="1"/>
      <c r="F40" s="8">
        <f>ROUND(SUM(F34:F39),5)</f>
        <v>90279.11</v>
      </c>
      <c r="G40" s="8">
        <f>ROUND(SUM(G34:G39),5)</f>
        <v>90279.11</v>
      </c>
      <c r="H40" s="3">
        <f t="shared" si="0"/>
        <v>0</v>
      </c>
      <c r="J40" s="1"/>
      <c r="K40" s="1"/>
      <c r="L40" s="1"/>
      <c r="M40" s="1"/>
      <c r="N40" s="1"/>
      <c r="O40" s="1"/>
      <c r="P40" s="1" t="s">
        <v>132</v>
      </c>
      <c r="Q40" s="6">
        <v>20</v>
      </c>
    </row>
    <row r="41" spans="1:17" ht="29" customHeight="1" x14ac:dyDescent="0.35">
      <c r="A41" s="1"/>
      <c r="B41" s="1"/>
      <c r="C41" s="1" t="s">
        <v>27</v>
      </c>
      <c r="D41" s="1"/>
      <c r="E41" s="1"/>
      <c r="F41" s="6">
        <f>ROUND(F10+F16+F19+F25+F30+F40,5)</f>
        <v>214478.81</v>
      </c>
      <c r="G41" s="6">
        <f>ROUND(G10+G16+G19+G25+G30+G33+G40,5)</f>
        <v>314490.61</v>
      </c>
      <c r="H41" s="2">
        <f t="shared" si="0"/>
        <v>100011.79999999999</v>
      </c>
      <c r="J41" s="1"/>
      <c r="K41" s="1"/>
      <c r="L41" s="1"/>
      <c r="M41" s="1"/>
      <c r="N41" s="1"/>
      <c r="O41" s="1"/>
      <c r="P41" s="1" t="s">
        <v>133</v>
      </c>
      <c r="Q41" s="6">
        <v>40</v>
      </c>
    </row>
    <row r="42" spans="1:17" ht="29" customHeight="1" x14ac:dyDescent="0.35">
      <c r="A42" s="1"/>
      <c r="B42" s="1"/>
      <c r="C42" s="1" t="s">
        <v>28</v>
      </c>
      <c r="D42" s="1"/>
      <c r="E42" s="1"/>
      <c r="F42" s="6">
        <v>638.91999999999996</v>
      </c>
      <c r="G42" s="6">
        <v>705.81</v>
      </c>
      <c r="H42" s="2">
        <f t="shared" si="0"/>
        <v>66.889999999999986</v>
      </c>
      <c r="J42" s="1"/>
      <c r="K42" s="1"/>
      <c r="L42" s="1"/>
      <c r="M42" s="1"/>
      <c r="N42" s="1"/>
      <c r="O42" s="1"/>
      <c r="P42" s="1" t="s">
        <v>134</v>
      </c>
      <c r="Q42" s="6">
        <v>40</v>
      </c>
    </row>
    <row r="43" spans="1:17" ht="15" thickBot="1" x14ac:dyDescent="0.4">
      <c r="A43" s="1"/>
      <c r="B43" s="1"/>
      <c r="C43" s="1" t="s">
        <v>29</v>
      </c>
      <c r="D43" s="1"/>
      <c r="E43" s="1"/>
      <c r="F43" s="9">
        <v>80094.73</v>
      </c>
      <c r="G43" s="9">
        <v>105077.86</v>
      </c>
      <c r="H43" s="2">
        <f t="shared" si="0"/>
        <v>24983.130000000005</v>
      </c>
      <c r="J43" s="1"/>
      <c r="K43" s="1"/>
      <c r="L43" s="1"/>
      <c r="M43" s="1"/>
      <c r="N43" s="1"/>
      <c r="O43" s="1"/>
      <c r="P43" s="1" t="s">
        <v>135</v>
      </c>
      <c r="Q43" s="6">
        <v>160</v>
      </c>
    </row>
    <row r="44" spans="1:17" x14ac:dyDescent="0.35">
      <c r="A44" s="1"/>
      <c r="B44" s="1" t="s">
        <v>30</v>
      </c>
      <c r="C44" s="1"/>
      <c r="D44" s="1"/>
      <c r="E44" s="1"/>
      <c r="F44" s="6">
        <f>ROUND(SUM(F3:F4)+F9+SUM(F41:F43),5)</f>
        <v>313070.48</v>
      </c>
      <c r="G44" s="6">
        <f>ROUND(SUM(G3:G4)+G9+SUM(G41:G43),5)</f>
        <v>438022.28</v>
      </c>
      <c r="H44" s="5">
        <f t="shared" si="0"/>
        <v>124951.80000000005</v>
      </c>
      <c r="J44" s="1"/>
      <c r="K44" s="1"/>
      <c r="L44" s="1"/>
      <c r="M44" s="1"/>
      <c r="N44" s="1"/>
      <c r="O44" s="1"/>
      <c r="P44" s="1" t="s">
        <v>221</v>
      </c>
      <c r="Q44" s="6">
        <v>20</v>
      </c>
    </row>
    <row r="45" spans="1:17" ht="29" customHeight="1" x14ac:dyDescent="0.35">
      <c r="A45" s="1"/>
      <c r="B45" s="1" t="s">
        <v>31</v>
      </c>
      <c r="C45" s="1"/>
      <c r="D45" s="1"/>
      <c r="E45" s="1"/>
      <c r="F45" s="6"/>
      <c r="G45" s="6"/>
      <c r="H45" s="2"/>
      <c r="J45" s="1"/>
      <c r="K45" s="1"/>
      <c r="L45" s="1"/>
      <c r="M45" s="1"/>
      <c r="N45" s="1"/>
      <c r="O45" s="1"/>
      <c r="P45" s="1" t="s">
        <v>136</v>
      </c>
      <c r="Q45" s="6">
        <v>9.85</v>
      </c>
    </row>
    <row r="46" spans="1:17" x14ac:dyDescent="0.35">
      <c r="A46" s="1"/>
      <c r="B46" s="1"/>
      <c r="C46" s="1" t="s">
        <v>32</v>
      </c>
      <c r="D46" s="1"/>
      <c r="E46" s="1"/>
      <c r="F46" s="6"/>
      <c r="G46" s="6"/>
      <c r="H46" s="2"/>
      <c r="J46" s="1"/>
      <c r="K46" s="1"/>
      <c r="L46" s="1"/>
      <c r="M46" s="1"/>
      <c r="N46" s="1"/>
      <c r="O46" s="1"/>
      <c r="P46" s="1" t="s">
        <v>137</v>
      </c>
      <c r="Q46" s="6">
        <v>502.9</v>
      </c>
    </row>
    <row r="47" spans="1:17" x14ac:dyDescent="0.35">
      <c r="A47" s="1"/>
      <c r="B47" s="1"/>
      <c r="C47" s="1"/>
      <c r="D47" s="1" t="s">
        <v>33</v>
      </c>
      <c r="E47" s="1"/>
      <c r="F47" s="6">
        <v>916.77</v>
      </c>
      <c r="G47" s="6">
        <v>1141.6199999999999</v>
      </c>
      <c r="H47" s="2">
        <f t="shared" si="0"/>
        <v>224.84999999999991</v>
      </c>
      <c r="J47" s="1"/>
      <c r="K47" s="1"/>
      <c r="L47" s="1"/>
      <c r="M47" s="1"/>
      <c r="N47" s="1"/>
      <c r="O47" s="1"/>
      <c r="P47" s="1" t="s">
        <v>138</v>
      </c>
      <c r="Q47" s="6">
        <v>3196.66</v>
      </c>
    </row>
    <row r="48" spans="1:17" x14ac:dyDescent="0.35">
      <c r="A48" s="1"/>
      <c r="B48" s="1"/>
      <c r="C48" s="1"/>
      <c r="D48" s="1" t="s">
        <v>34</v>
      </c>
      <c r="E48" s="1"/>
      <c r="F48" s="6">
        <v>0.3</v>
      </c>
      <c r="G48" s="6">
        <v>0.3</v>
      </c>
      <c r="H48" s="2">
        <f t="shared" si="0"/>
        <v>0</v>
      </c>
      <c r="J48" s="1"/>
      <c r="K48" s="1"/>
      <c r="L48" s="1"/>
      <c r="M48" s="1"/>
      <c r="N48" s="1"/>
      <c r="O48" s="1"/>
      <c r="P48" s="1" t="s">
        <v>139</v>
      </c>
      <c r="Q48" s="6">
        <v>20</v>
      </c>
    </row>
    <row r="49" spans="1:17" ht="15" thickBot="1" x14ac:dyDescent="0.4">
      <c r="A49" s="1"/>
      <c r="B49" s="1"/>
      <c r="C49" s="1"/>
      <c r="D49" s="1" t="s">
        <v>35</v>
      </c>
      <c r="E49" s="1"/>
      <c r="F49" s="9">
        <v>90.01</v>
      </c>
      <c r="G49" s="9">
        <v>133.79</v>
      </c>
      <c r="H49" s="2">
        <f t="shared" si="0"/>
        <v>43.779999999999987</v>
      </c>
      <c r="J49" s="1"/>
      <c r="K49" s="1"/>
      <c r="L49" s="1"/>
      <c r="M49" s="1"/>
      <c r="N49" s="1"/>
      <c r="O49" s="1"/>
      <c r="P49" s="1" t="s">
        <v>140</v>
      </c>
      <c r="Q49" s="6">
        <v>10</v>
      </c>
    </row>
    <row r="50" spans="1:17" x14ac:dyDescent="0.35">
      <c r="A50" s="1"/>
      <c r="B50" s="1"/>
      <c r="C50" s="1" t="s">
        <v>36</v>
      </c>
      <c r="D50" s="1"/>
      <c r="E50" s="1"/>
      <c r="F50" s="6">
        <f>ROUND(SUM(F46:F49),5)</f>
        <v>1007.08</v>
      </c>
      <c r="G50" s="6">
        <f>ROUND(SUM(G46:G49),5)</f>
        <v>1275.71</v>
      </c>
      <c r="H50" s="5">
        <f t="shared" si="0"/>
        <v>268.63</v>
      </c>
      <c r="J50" s="1"/>
      <c r="K50" s="1"/>
      <c r="L50" s="1"/>
      <c r="M50" s="1"/>
      <c r="N50" s="1"/>
      <c r="O50" s="1"/>
      <c r="P50" s="1" t="s">
        <v>141</v>
      </c>
      <c r="Q50" s="6">
        <v>620</v>
      </c>
    </row>
    <row r="51" spans="1:17" ht="29" customHeight="1" x14ac:dyDescent="0.35">
      <c r="A51" s="1"/>
      <c r="B51" s="1"/>
      <c r="C51" s="1" t="s">
        <v>37</v>
      </c>
      <c r="D51" s="1"/>
      <c r="E51" s="1"/>
      <c r="F51" s="6">
        <v>2500</v>
      </c>
      <c r="G51" s="6">
        <v>2500</v>
      </c>
      <c r="H51" s="2">
        <f t="shared" si="0"/>
        <v>0</v>
      </c>
      <c r="J51" s="1"/>
      <c r="K51" s="1"/>
      <c r="L51" s="1"/>
      <c r="M51" s="1"/>
      <c r="N51" s="1"/>
      <c r="O51" s="1"/>
      <c r="P51" s="1" t="s">
        <v>142</v>
      </c>
      <c r="Q51" s="6">
        <v>1846.19</v>
      </c>
    </row>
    <row r="52" spans="1:17" x14ac:dyDescent="0.35">
      <c r="A52" s="1"/>
      <c r="B52" s="1"/>
      <c r="C52" s="1" t="s">
        <v>38</v>
      </c>
      <c r="D52" s="1"/>
      <c r="E52" s="1"/>
      <c r="F52" s="6">
        <v>0</v>
      </c>
      <c r="G52" s="6">
        <v>208.31</v>
      </c>
      <c r="H52" s="2">
        <f t="shared" si="0"/>
        <v>208.31</v>
      </c>
      <c r="J52" s="1"/>
      <c r="K52" s="1"/>
      <c r="L52" s="1"/>
      <c r="M52" s="1"/>
      <c r="N52" s="1"/>
      <c r="O52" s="1"/>
      <c r="P52" s="1" t="s">
        <v>143</v>
      </c>
      <c r="Q52" s="6">
        <v>4828.88</v>
      </c>
    </row>
    <row r="53" spans="1:17" x14ac:dyDescent="0.35">
      <c r="A53" s="1"/>
      <c r="B53" s="1"/>
      <c r="C53" s="1" t="s">
        <v>39</v>
      </c>
      <c r="D53" s="1"/>
      <c r="E53" s="1"/>
      <c r="F53" s="6"/>
      <c r="G53" s="6"/>
      <c r="H53" s="2"/>
      <c r="J53" s="1"/>
      <c r="K53" s="1"/>
      <c r="L53" s="1"/>
      <c r="M53" s="1"/>
      <c r="N53" s="1"/>
      <c r="O53" s="1"/>
      <c r="P53" s="1" t="s">
        <v>144</v>
      </c>
      <c r="Q53" s="6">
        <v>2308.87</v>
      </c>
    </row>
    <row r="54" spans="1:17" x14ac:dyDescent="0.35">
      <c r="D54" s="16" t="s">
        <v>233</v>
      </c>
      <c r="G54" s="6"/>
      <c r="H54" s="2"/>
      <c r="J54" s="1"/>
      <c r="K54" s="1"/>
      <c r="L54" s="1"/>
      <c r="M54" s="1"/>
      <c r="N54" s="1"/>
      <c r="O54" s="1"/>
      <c r="P54" s="1" t="s">
        <v>145</v>
      </c>
      <c r="Q54" s="6">
        <v>-96.52</v>
      </c>
    </row>
    <row r="55" spans="1:17" x14ac:dyDescent="0.35">
      <c r="E55" s="16" t="s">
        <v>234</v>
      </c>
      <c r="G55" s="6">
        <v>48.87</v>
      </c>
      <c r="H55" s="2">
        <f t="shared" si="0"/>
        <v>48.87</v>
      </c>
      <c r="J55" s="1"/>
      <c r="K55" s="1"/>
      <c r="L55" s="1"/>
      <c r="M55" s="1"/>
      <c r="N55" s="1"/>
      <c r="O55" s="1"/>
      <c r="P55" s="1" t="s">
        <v>146</v>
      </c>
      <c r="Q55" s="6">
        <v>3037.05</v>
      </c>
    </row>
    <row r="56" spans="1:17" ht="15" thickBot="1" x14ac:dyDescent="0.4">
      <c r="E56" s="16" t="s">
        <v>235</v>
      </c>
      <c r="G56" s="9">
        <v>1851.37</v>
      </c>
      <c r="H56" s="2">
        <f t="shared" si="0"/>
        <v>1851.37</v>
      </c>
      <c r="J56" s="1"/>
      <c r="K56" s="1"/>
      <c r="L56" s="1"/>
      <c r="M56" s="1"/>
      <c r="N56" s="1"/>
      <c r="O56" s="1"/>
      <c r="P56" s="1" t="s">
        <v>147</v>
      </c>
      <c r="Q56" s="6">
        <v>1540</v>
      </c>
    </row>
    <row r="57" spans="1:17" x14ac:dyDescent="0.35">
      <c r="D57" s="16" t="s">
        <v>236</v>
      </c>
      <c r="G57" s="6">
        <f>ROUND(SUM(G54:G56),5)</f>
        <v>1900.24</v>
      </c>
      <c r="H57" s="5">
        <f t="shared" si="0"/>
        <v>1900.24</v>
      </c>
      <c r="J57" s="1"/>
      <c r="K57" s="1"/>
      <c r="L57" s="1"/>
      <c r="M57" s="1"/>
      <c r="N57" s="1"/>
      <c r="O57" s="1"/>
      <c r="P57" s="1" t="s">
        <v>222</v>
      </c>
      <c r="Q57" s="6">
        <v>20</v>
      </c>
    </row>
    <row r="58" spans="1:17" ht="29" customHeight="1" x14ac:dyDescent="0.35">
      <c r="A58" s="1"/>
      <c r="B58" s="1"/>
      <c r="C58" s="1"/>
      <c r="D58" s="1" t="s">
        <v>40</v>
      </c>
      <c r="E58" s="1"/>
      <c r="F58" s="6">
        <v>819.19</v>
      </c>
      <c r="G58" s="6">
        <v>3855.85</v>
      </c>
      <c r="H58" s="2">
        <f t="shared" si="0"/>
        <v>3036.66</v>
      </c>
      <c r="J58" s="1"/>
      <c r="K58" s="1"/>
      <c r="L58" s="1"/>
      <c r="M58" s="1"/>
      <c r="N58" s="1"/>
      <c r="O58" s="1"/>
      <c r="P58" s="1" t="s">
        <v>148</v>
      </c>
      <c r="Q58" s="6">
        <v>3987</v>
      </c>
    </row>
    <row r="59" spans="1:17" x14ac:dyDescent="0.35">
      <c r="A59" s="1"/>
      <c r="B59" s="1"/>
      <c r="C59" s="1"/>
      <c r="D59" s="1" t="s">
        <v>41</v>
      </c>
      <c r="E59" s="1"/>
      <c r="F59" s="6">
        <v>1479.99</v>
      </c>
      <c r="G59" s="6">
        <v>5830.93</v>
      </c>
      <c r="H59" s="2">
        <f t="shared" si="0"/>
        <v>4350.9400000000005</v>
      </c>
      <c r="J59" s="1"/>
      <c r="K59" s="1"/>
      <c r="L59" s="1"/>
      <c r="M59" s="1"/>
      <c r="N59" s="1"/>
      <c r="O59" s="1"/>
      <c r="P59" s="1" t="s">
        <v>149</v>
      </c>
      <c r="Q59" s="6">
        <v>50</v>
      </c>
    </row>
    <row r="60" spans="1:17" x14ac:dyDescent="0.35">
      <c r="D60" s="16" t="s">
        <v>237</v>
      </c>
      <c r="G60" s="6">
        <v>52.13</v>
      </c>
      <c r="H60" s="2">
        <f t="shared" si="0"/>
        <v>52.13</v>
      </c>
      <c r="J60" s="1"/>
      <c r="K60" s="1"/>
      <c r="L60" s="1"/>
      <c r="M60" s="1"/>
      <c r="N60" s="1"/>
      <c r="O60" s="1"/>
      <c r="P60" s="1" t="s">
        <v>150</v>
      </c>
      <c r="Q60" s="6">
        <v>50</v>
      </c>
    </row>
    <row r="61" spans="1:17" ht="15" thickBot="1" x14ac:dyDescent="0.4">
      <c r="A61" s="1"/>
      <c r="B61" s="1"/>
      <c r="C61" s="1"/>
      <c r="D61" s="1" t="s">
        <v>42</v>
      </c>
      <c r="E61" s="1"/>
      <c r="F61" s="9">
        <v>555</v>
      </c>
      <c r="G61" s="9">
        <v>2846.48</v>
      </c>
      <c r="H61" s="2">
        <f t="shared" si="0"/>
        <v>2291.48</v>
      </c>
      <c r="J61" s="1"/>
      <c r="K61" s="1"/>
      <c r="L61" s="1"/>
      <c r="M61" s="1"/>
      <c r="N61" s="1"/>
      <c r="O61" s="1"/>
      <c r="P61" s="1" t="s">
        <v>223</v>
      </c>
      <c r="Q61" s="6">
        <v>40</v>
      </c>
    </row>
    <row r="62" spans="1:17" x14ac:dyDescent="0.35">
      <c r="A62" s="1"/>
      <c r="B62" s="1"/>
      <c r="C62" s="1" t="s">
        <v>43</v>
      </c>
      <c r="D62" s="1"/>
      <c r="E62" s="1"/>
      <c r="F62" s="6">
        <f>ROUND(SUM(F53:F61),5)</f>
        <v>2854.18</v>
      </c>
      <c r="G62" s="6">
        <f>ROUND(G53+SUM(G57:G61),5)</f>
        <v>14485.63</v>
      </c>
      <c r="H62" s="5">
        <f t="shared" si="0"/>
        <v>11631.449999999999</v>
      </c>
      <c r="J62" s="1"/>
      <c r="K62" s="1"/>
      <c r="L62" s="1"/>
      <c r="M62" s="1"/>
      <c r="N62" s="1"/>
      <c r="O62" s="1"/>
      <c r="P62" s="1" t="s">
        <v>151</v>
      </c>
      <c r="Q62" s="6">
        <v>20</v>
      </c>
    </row>
    <row r="63" spans="1:17" ht="29" customHeight="1" x14ac:dyDescent="0.35">
      <c r="A63" s="1"/>
      <c r="B63" s="1"/>
      <c r="C63" s="1" t="s">
        <v>44</v>
      </c>
      <c r="D63" s="1"/>
      <c r="E63" s="1"/>
      <c r="F63" s="6"/>
      <c r="G63" s="6"/>
      <c r="H63" s="2"/>
      <c r="J63" s="1"/>
      <c r="K63" s="1"/>
      <c r="L63" s="1"/>
      <c r="M63" s="1"/>
      <c r="N63" s="1"/>
      <c r="O63" s="1"/>
      <c r="P63" s="1" t="s">
        <v>152</v>
      </c>
      <c r="Q63" s="6">
        <v>1000</v>
      </c>
    </row>
    <row r="64" spans="1:17" x14ac:dyDescent="0.35">
      <c r="A64" s="1"/>
      <c r="B64" s="1"/>
      <c r="C64" s="1"/>
      <c r="D64" s="1" t="s">
        <v>45</v>
      </c>
      <c r="E64" s="1"/>
      <c r="F64" s="6">
        <v>0</v>
      </c>
      <c r="G64" s="6">
        <v>0</v>
      </c>
      <c r="H64" s="2">
        <f t="shared" si="0"/>
        <v>0</v>
      </c>
      <c r="J64" s="1"/>
      <c r="K64" s="1"/>
      <c r="L64" s="1"/>
      <c r="M64" s="1"/>
      <c r="N64" s="1"/>
      <c r="O64" s="1"/>
      <c r="P64" s="1" t="s">
        <v>153</v>
      </c>
      <c r="Q64" s="6">
        <v>5327.54</v>
      </c>
    </row>
    <row r="65" spans="1:17" x14ac:dyDescent="0.35">
      <c r="A65" s="1"/>
      <c r="B65" s="1"/>
      <c r="C65" s="1"/>
      <c r="D65" s="1" t="s">
        <v>46</v>
      </c>
      <c r="E65" s="1"/>
      <c r="F65" s="6">
        <v>0</v>
      </c>
      <c r="G65" s="6">
        <v>0</v>
      </c>
      <c r="H65" s="2">
        <f t="shared" si="0"/>
        <v>0</v>
      </c>
      <c r="J65" s="1"/>
      <c r="K65" s="1"/>
      <c r="L65" s="1"/>
      <c r="M65" s="1"/>
      <c r="N65" s="1"/>
      <c r="O65" s="1"/>
      <c r="P65" s="1" t="s">
        <v>154</v>
      </c>
      <c r="Q65" s="6">
        <v>80</v>
      </c>
    </row>
    <row r="66" spans="1:17" x14ac:dyDescent="0.35">
      <c r="A66" s="1"/>
      <c r="B66" s="1"/>
      <c r="C66" s="1"/>
      <c r="D66" s="1" t="s">
        <v>47</v>
      </c>
      <c r="E66" s="1"/>
      <c r="F66" s="6">
        <v>0</v>
      </c>
      <c r="G66" s="6">
        <v>0</v>
      </c>
      <c r="H66" s="2">
        <f t="shared" si="0"/>
        <v>0</v>
      </c>
      <c r="J66" s="1"/>
      <c r="K66" s="1"/>
      <c r="L66" s="1"/>
      <c r="M66" s="1"/>
      <c r="N66" s="1"/>
      <c r="O66" s="1"/>
      <c r="P66" s="1" t="s">
        <v>155</v>
      </c>
      <c r="Q66" s="6">
        <v>90</v>
      </c>
    </row>
    <row r="67" spans="1:17" ht="15" thickBot="1" x14ac:dyDescent="0.4">
      <c r="A67" s="1"/>
      <c r="B67" s="1"/>
      <c r="C67" s="1"/>
      <c r="D67" s="1" t="s">
        <v>48</v>
      </c>
      <c r="E67" s="1"/>
      <c r="F67" s="9">
        <v>0</v>
      </c>
      <c r="G67" s="9">
        <v>0</v>
      </c>
      <c r="H67" s="2">
        <f t="shared" si="0"/>
        <v>0</v>
      </c>
      <c r="J67" s="1"/>
      <c r="K67" s="1"/>
      <c r="L67" s="1"/>
      <c r="M67" s="1"/>
      <c r="N67" s="1"/>
      <c r="O67" s="1"/>
      <c r="P67" s="1" t="s">
        <v>156</v>
      </c>
      <c r="Q67" s="6">
        <v>40</v>
      </c>
    </row>
    <row r="68" spans="1:17" x14ac:dyDescent="0.35">
      <c r="A68" s="1"/>
      <c r="B68" s="1"/>
      <c r="C68" s="1" t="s">
        <v>49</v>
      </c>
      <c r="D68" s="1"/>
      <c r="E68" s="1"/>
      <c r="F68" s="6">
        <f>ROUND(SUM(F63:F67),5)</f>
        <v>0</v>
      </c>
      <c r="G68" s="6">
        <f>ROUND(SUM(G63:G67),5)</f>
        <v>0</v>
      </c>
      <c r="H68" s="5">
        <f t="shared" si="0"/>
        <v>0</v>
      </c>
      <c r="J68" s="1"/>
      <c r="K68" s="1"/>
      <c r="L68" s="1"/>
      <c r="M68" s="1"/>
      <c r="N68" s="1"/>
      <c r="O68" s="1"/>
      <c r="P68" s="1" t="s">
        <v>157</v>
      </c>
      <c r="Q68" s="6">
        <v>2906.03</v>
      </c>
    </row>
    <row r="69" spans="1:17" ht="29" customHeight="1" x14ac:dyDescent="0.35">
      <c r="A69" s="1"/>
      <c r="B69" s="1"/>
      <c r="C69" s="1" t="s">
        <v>50</v>
      </c>
      <c r="D69" s="1"/>
      <c r="E69" s="1"/>
      <c r="F69" s="6"/>
      <c r="G69" s="6"/>
      <c r="H69" s="2"/>
      <c r="J69" s="1"/>
      <c r="K69" s="1"/>
      <c r="L69" s="1"/>
      <c r="M69" s="1"/>
      <c r="N69" s="1"/>
      <c r="O69" s="1"/>
      <c r="P69" s="1" t="s">
        <v>158</v>
      </c>
      <c r="Q69" s="6">
        <v>151.30000000000001</v>
      </c>
    </row>
    <row r="70" spans="1:17" x14ac:dyDescent="0.35">
      <c r="A70" s="1"/>
      <c r="B70" s="1"/>
      <c r="C70" s="1"/>
      <c r="D70" s="1" t="s">
        <v>9</v>
      </c>
      <c r="E70" s="1"/>
      <c r="F70" s="6">
        <v>11906.87</v>
      </c>
      <c r="G70" s="6">
        <v>12016.89</v>
      </c>
      <c r="H70" s="24">
        <f t="shared" ref="H69:H116" si="1">G70-F70</f>
        <v>110.01999999999862</v>
      </c>
      <c r="J70" s="1"/>
      <c r="K70" s="1"/>
      <c r="L70" s="1"/>
      <c r="M70" s="1"/>
      <c r="N70" s="1"/>
      <c r="O70" s="1"/>
      <c r="P70" s="1" t="s">
        <v>159</v>
      </c>
      <c r="Q70" s="6">
        <v>10004.200000000001</v>
      </c>
    </row>
    <row r="71" spans="1:17" x14ac:dyDescent="0.35">
      <c r="D71" s="16" t="s">
        <v>238</v>
      </c>
      <c r="G71" s="6">
        <v>5383</v>
      </c>
      <c r="H71" s="2">
        <f t="shared" si="1"/>
        <v>5383</v>
      </c>
      <c r="J71" s="1"/>
      <c r="K71" s="1"/>
      <c r="L71" s="1"/>
      <c r="M71" s="1"/>
      <c r="N71" s="1"/>
      <c r="O71" s="1"/>
      <c r="P71" s="1" t="s">
        <v>160</v>
      </c>
      <c r="Q71" s="6">
        <v>20</v>
      </c>
    </row>
    <row r="72" spans="1:17" x14ac:dyDescent="0.35">
      <c r="A72" s="1"/>
      <c r="B72" s="1"/>
      <c r="C72" s="1"/>
      <c r="D72" s="1" t="s">
        <v>16</v>
      </c>
      <c r="E72" s="1"/>
      <c r="F72" s="6">
        <v>7826.63</v>
      </c>
      <c r="G72" s="6">
        <v>12367.59</v>
      </c>
      <c r="H72" s="2">
        <f t="shared" si="1"/>
        <v>4540.96</v>
      </c>
      <c r="J72" s="1"/>
      <c r="K72" s="1"/>
      <c r="L72" s="1"/>
      <c r="M72" s="1"/>
      <c r="N72" s="1"/>
      <c r="O72" s="1"/>
      <c r="P72" s="1" t="s">
        <v>161</v>
      </c>
      <c r="Q72" s="6">
        <v>40</v>
      </c>
    </row>
    <row r="73" spans="1:17" x14ac:dyDescent="0.35">
      <c r="A73" s="1"/>
      <c r="B73" s="1"/>
      <c r="C73" s="1"/>
      <c r="D73" s="1" t="s">
        <v>19</v>
      </c>
      <c r="E73" s="1"/>
      <c r="F73" s="6">
        <v>3000</v>
      </c>
      <c r="G73" s="6">
        <v>3270</v>
      </c>
      <c r="H73" s="2">
        <f t="shared" si="1"/>
        <v>270</v>
      </c>
      <c r="J73" s="1"/>
      <c r="K73" s="1"/>
      <c r="L73" s="1"/>
      <c r="M73" s="1"/>
      <c r="N73" s="1"/>
      <c r="O73" s="1"/>
      <c r="P73" s="1" t="s">
        <v>162</v>
      </c>
      <c r="Q73" s="6">
        <v>60</v>
      </c>
    </row>
    <row r="74" spans="1:17" x14ac:dyDescent="0.35">
      <c r="A74" s="1"/>
      <c r="B74" s="1"/>
      <c r="C74" s="1"/>
      <c r="D74" s="1" t="s">
        <v>51</v>
      </c>
      <c r="E74" s="1"/>
      <c r="F74" s="6"/>
      <c r="G74" s="6"/>
      <c r="H74" s="2"/>
      <c r="J74" s="1"/>
      <c r="K74" s="1"/>
      <c r="L74" s="1"/>
      <c r="M74" s="1"/>
      <c r="N74" s="1"/>
      <c r="O74" s="1"/>
      <c r="P74" s="1" t="s">
        <v>224</v>
      </c>
      <c r="Q74" s="6">
        <v>20</v>
      </c>
    </row>
    <row r="75" spans="1:17" x14ac:dyDescent="0.35">
      <c r="A75" s="1"/>
      <c r="B75" s="1"/>
      <c r="C75" s="1"/>
      <c r="D75" s="1"/>
      <c r="E75" s="1" t="s">
        <v>52</v>
      </c>
      <c r="F75" s="6">
        <v>130328.81</v>
      </c>
      <c r="G75" s="6">
        <v>130328.81</v>
      </c>
      <c r="H75" s="2">
        <f t="shared" si="1"/>
        <v>0</v>
      </c>
      <c r="J75" s="1"/>
      <c r="K75" s="1"/>
      <c r="L75" s="1"/>
      <c r="M75" s="1"/>
      <c r="N75" s="1"/>
      <c r="O75" s="1"/>
      <c r="P75" s="1" t="s">
        <v>163</v>
      </c>
      <c r="Q75" s="6">
        <v>296.8</v>
      </c>
    </row>
    <row r="76" spans="1:17" x14ac:dyDescent="0.35">
      <c r="A76" s="1"/>
      <c r="B76" s="1"/>
      <c r="C76" s="1"/>
      <c r="D76" s="1"/>
      <c r="E76" s="1" t="s">
        <v>53</v>
      </c>
      <c r="F76" s="6">
        <v>56993.13</v>
      </c>
      <c r="G76" s="6">
        <v>58993.13</v>
      </c>
      <c r="H76" s="2">
        <f t="shared" si="1"/>
        <v>2000</v>
      </c>
      <c r="J76" s="1"/>
      <c r="K76" s="1"/>
      <c r="L76" s="1"/>
      <c r="M76" s="1"/>
      <c r="N76" s="1"/>
      <c r="O76" s="1"/>
      <c r="P76" s="1" t="s">
        <v>164</v>
      </c>
      <c r="Q76" s="6">
        <v>5085.3599999999997</v>
      </c>
    </row>
    <row r="77" spans="1:17" ht="15" thickBot="1" x14ac:dyDescent="0.4">
      <c r="A77" s="1"/>
      <c r="B77" s="1"/>
      <c r="C77" s="1"/>
      <c r="D77" s="1"/>
      <c r="E77" s="1" t="s">
        <v>54</v>
      </c>
      <c r="F77" s="7">
        <v>-13846.18</v>
      </c>
      <c r="G77" s="7">
        <v>-13846.18</v>
      </c>
      <c r="H77" s="2">
        <f t="shared" si="1"/>
        <v>0</v>
      </c>
      <c r="J77" s="1"/>
      <c r="K77" s="1"/>
      <c r="L77" s="1"/>
      <c r="M77" s="1"/>
      <c r="N77" s="1"/>
      <c r="O77" s="1"/>
      <c r="P77" s="1" t="s">
        <v>165</v>
      </c>
      <c r="Q77" s="6">
        <v>493.9</v>
      </c>
    </row>
    <row r="78" spans="1:17" ht="15" thickBot="1" x14ac:dyDescent="0.4">
      <c r="A78" s="1"/>
      <c r="B78" s="1"/>
      <c r="C78" s="1"/>
      <c r="D78" s="1" t="s">
        <v>55</v>
      </c>
      <c r="E78" s="1"/>
      <c r="F78" s="8">
        <f>ROUND(SUM(F74:F77),5)</f>
        <v>173475.76</v>
      </c>
      <c r="G78" s="8">
        <f>ROUND(SUM(G74:G77),5)</f>
        <v>175475.76</v>
      </c>
      <c r="H78" s="3">
        <f t="shared" si="1"/>
        <v>2000</v>
      </c>
      <c r="J78" s="1"/>
      <c r="K78" s="1"/>
      <c r="L78" s="1"/>
      <c r="M78" s="1"/>
      <c r="N78" s="1"/>
      <c r="O78" s="1"/>
      <c r="P78" s="1" t="s">
        <v>166</v>
      </c>
      <c r="Q78" s="6">
        <v>3736.64</v>
      </c>
    </row>
    <row r="79" spans="1:17" ht="29" customHeight="1" x14ac:dyDescent="0.35">
      <c r="A79" s="1"/>
      <c r="B79" s="1"/>
      <c r="C79" s="1" t="s">
        <v>56</v>
      </c>
      <c r="D79" s="1"/>
      <c r="E79" s="1"/>
      <c r="F79" s="6">
        <f>ROUND(SUM(F69:F73)+F78,5)</f>
        <v>196209.26</v>
      </c>
      <c r="G79" s="6">
        <f>ROUND(SUM(G69:G73)+G78,5)</f>
        <v>208513.24</v>
      </c>
      <c r="H79" s="2">
        <f t="shared" si="1"/>
        <v>12303.979999999981</v>
      </c>
      <c r="J79" s="1"/>
      <c r="K79" s="1"/>
      <c r="L79" s="1"/>
      <c r="M79" s="1"/>
      <c r="N79" s="1"/>
      <c r="O79" s="1"/>
      <c r="P79" s="1" t="s">
        <v>167</v>
      </c>
      <c r="Q79" s="6">
        <v>-1206.27</v>
      </c>
    </row>
    <row r="80" spans="1:17" ht="29" customHeight="1" x14ac:dyDescent="0.35">
      <c r="A80" s="1"/>
      <c r="B80" s="1"/>
      <c r="C80" s="1" t="s">
        <v>57</v>
      </c>
      <c r="D80" s="1"/>
      <c r="E80" s="1"/>
      <c r="F80" s="6">
        <v>3035.51</v>
      </c>
      <c r="G80" s="6">
        <v>3035.51</v>
      </c>
      <c r="H80" s="2">
        <f t="shared" si="1"/>
        <v>0</v>
      </c>
      <c r="J80" s="1"/>
      <c r="K80" s="1"/>
      <c r="L80" s="1"/>
      <c r="M80" s="1"/>
      <c r="N80" s="1"/>
      <c r="O80" s="1"/>
      <c r="P80" s="1" t="s">
        <v>168</v>
      </c>
      <c r="Q80" s="6">
        <v>3716.2</v>
      </c>
    </row>
    <row r="81" spans="1:17" x14ac:dyDescent="0.35">
      <c r="A81" s="1"/>
      <c r="B81" s="1"/>
      <c r="C81" s="1" t="s">
        <v>58</v>
      </c>
      <c r="D81" s="1"/>
      <c r="E81" s="1"/>
      <c r="F81" s="6">
        <v>3656.98</v>
      </c>
      <c r="G81" s="6">
        <v>3199.2</v>
      </c>
      <c r="H81" s="2">
        <f t="shared" si="1"/>
        <v>-457.7800000000002</v>
      </c>
      <c r="J81" s="1"/>
      <c r="K81" s="1"/>
      <c r="L81" s="1"/>
      <c r="M81" s="1"/>
      <c r="N81" s="1"/>
      <c r="O81" s="1"/>
      <c r="P81" s="1" t="s">
        <v>169</v>
      </c>
      <c r="Q81" s="6">
        <v>5418.25</v>
      </c>
    </row>
    <row r="82" spans="1:17" x14ac:dyDescent="0.35">
      <c r="A82" s="1"/>
      <c r="B82" s="1"/>
      <c r="C82" s="1" t="s">
        <v>59</v>
      </c>
      <c r="D82" s="1"/>
      <c r="E82" s="1"/>
      <c r="F82" s="6">
        <v>3504.47</v>
      </c>
      <c r="G82" s="6">
        <v>4092.66</v>
      </c>
      <c r="H82" s="2">
        <f t="shared" si="1"/>
        <v>588.19000000000005</v>
      </c>
      <c r="J82" s="1"/>
      <c r="K82" s="1"/>
      <c r="L82" s="1"/>
      <c r="M82" s="1"/>
      <c r="N82" s="1"/>
      <c r="O82" s="1"/>
      <c r="P82" s="1" t="s">
        <v>170</v>
      </c>
      <c r="Q82" s="6">
        <v>20</v>
      </c>
    </row>
    <row r="83" spans="1:17" x14ac:dyDescent="0.35">
      <c r="A83" s="1"/>
      <c r="B83" s="1"/>
      <c r="C83" s="1" t="s">
        <v>60</v>
      </c>
      <c r="D83" s="1"/>
      <c r="E83" s="1"/>
      <c r="F83" s="6">
        <v>1250</v>
      </c>
      <c r="G83" s="6">
        <v>1250</v>
      </c>
      <c r="H83" s="2">
        <f t="shared" si="1"/>
        <v>0</v>
      </c>
      <c r="J83" s="1"/>
      <c r="K83" s="1"/>
      <c r="L83" s="1"/>
      <c r="M83" s="1"/>
      <c r="N83" s="1"/>
      <c r="O83" s="1"/>
      <c r="P83" s="1" t="s">
        <v>171</v>
      </c>
      <c r="Q83" s="6">
        <v>564.86</v>
      </c>
    </row>
    <row r="84" spans="1:17" x14ac:dyDescent="0.35">
      <c r="A84" s="1"/>
      <c r="B84" s="1"/>
      <c r="C84" s="1" t="s">
        <v>61</v>
      </c>
      <c r="D84" s="1"/>
      <c r="E84" s="1"/>
      <c r="F84" s="6">
        <v>68.12</v>
      </c>
      <c r="G84" s="6">
        <v>68.12</v>
      </c>
      <c r="H84" s="2">
        <f t="shared" si="1"/>
        <v>0</v>
      </c>
      <c r="J84" s="1"/>
      <c r="K84" s="1"/>
      <c r="L84" s="1"/>
      <c r="M84" s="1"/>
      <c r="N84" s="1"/>
      <c r="O84" s="1"/>
      <c r="P84" s="1" t="s">
        <v>172</v>
      </c>
      <c r="Q84" s="6">
        <v>902.74</v>
      </c>
    </row>
    <row r="85" spans="1:17" x14ac:dyDescent="0.35">
      <c r="A85" s="1"/>
      <c r="B85" s="1"/>
      <c r="C85" s="1" t="s">
        <v>62</v>
      </c>
      <c r="D85" s="1"/>
      <c r="E85" s="1"/>
      <c r="F85" s="6">
        <v>727</v>
      </c>
      <c r="G85" s="6">
        <v>753.49</v>
      </c>
      <c r="H85" s="2">
        <f t="shared" si="1"/>
        <v>26.490000000000009</v>
      </c>
      <c r="J85" s="1"/>
      <c r="K85" s="1"/>
      <c r="L85" s="1"/>
      <c r="M85" s="1"/>
      <c r="N85" s="1"/>
      <c r="O85" s="1"/>
      <c r="P85" s="1" t="s">
        <v>173</v>
      </c>
      <c r="Q85" s="6">
        <v>20</v>
      </c>
    </row>
    <row r="86" spans="1:17" x14ac:dyDescent="0.35">
      <c r="A86" s="1"/>
      <c r="B86" s="1"/>
      <c r="C86" s="1" t="s">
        <v>63</v>
      </c>
      <c r="D86" s="1"/>
      <c r="E86" s="1"/>
      <c r="F86" s="6"/>
      <c r="G86" s="6"/>
      <c r="H86" s="2"/>
      <c r="J86" s="1"/>
      <c r="K86" s="1"/>
      <c r="L86" s="1"/>
      <c r="M86" s="1"/>
      <c r="N86" s="1"/>
      <c r="O86" s="1"/>
      <c r="P86" s="1" t="s">
        <v>225</v>
      </c>
      <c r="Q86" s="6">
        <v>20</v>
      </c>
    </row>
    <row r="87" spans="1:17" x14ac:dyDescent="0.35">
      <c r="A87" s="1"/>
      <c r="B87" s="1"/>
      <c r="C87" s="1"/>
      <c r="D87" s="1" t="s">
        <v>64</v>
      </c>
      <c r="E87" s="1"/>
      <c r="F87" s="6">
        <v>629</v>
      </c>
      <c r="G87" s="6">
        <v>1258</v>
      </c>
      <c r="H87" s="2">
        <f t="shared" si="1"/>
        <v>629</v>
      </c>
      <c r="J87" s="1"/>
      <c r="K87" s="1"/>
      <c r="L87" s="1"/>
      <c r="M87" s="1"/>
      <c r="N87" s="1"/>
      <c r="O87" s="1"/>
      <c r="P87" s="1" t="s">
        <v>174</v>
      </c>
      <c r="Q87" s="6">
        <v>300</v>
      </c>
    </row>
    <row r="88" spans="1:17" x14ac:dyDescent="0.35">
      <c r="A88" s="1"/>
      <c r="B88" s="1"/>
      <c r="C88" s="1"/>
      <c r="D88" s="1" t="s">
        <v>65</v>
      </c>
      <c r="E88" s="1"/>
      <c r="F88" s="6">
        <v>3300</v>
      </c>
      <c r="G88" s="6">
        <v>3300</v>
      </c>
      <c r="H88" s="2">
        <f t="shared" si="1"/>
        <v>0</v>
      </c>
      <c r="J88" s="1"/>
      <c r="K88" s="1"/>
      <c r="L88" s="1"/>
      <c r="M88" s="1"/>
      <c r="N88" s="1"/>
      <c r="O88" s="1"/>
      <c r="P88" s="1" t="s">
        <v>175</v>
      </c>
      <c r="Q88" s="6">
        <v>140</v>
      </c>
    </row>
    <row r="89" spans="1:17" ht="15" thickBot="1" x14ac:dyDescent="0.4">
      <c r="A89" s="1"/>
      <c r="B89" s="1"/>
      <c r="C89" s="1"/>
      <c r="D89" s="1" t="s">
        <v>66</v>
      </c>
      <c r="E89" s="1"/>
      <c r="F89" s="9">
        <v>344</v>
      </c>
      <c r="G89" s="9">
        <v>344</v>
      </c>
      <c r="H89" s="2">
        <f t="shared" si="1"/>
        <v>0</v>
      </c>
      <c r="J89" s="1"/>
      <c r="K89" s="1"/>
      <c r="L89" s="1"/>
      <c r="M89" s="1"/>
      <c r="N89" s="1"/>
      <c r="O89" s="1"/>
      <c r="P89" s="1" t="s">
        <v>176</v>
      </c>
      <c r="Q89" s="6">
        <v>60</v>
      </c>
    </row>
    <row r="90" spans="1:17" x14ac:dyDescent="0.35">
      <c r="A90" s="1"/>
      <c r="B90" s="1"/>
      <c r="C90" s="1" t="s">
        <v>67</v>
      </c>
      <c r="D90" s="1"/>
      <c r="E90" s="1"/>
      <c r="F90" s="6">
        <f>ROUND(SUM(F86:F89),5)</f>
        <v>4273</v>
      </c>
      <c r="G90" s="6">
        <f>ROUND(SUM(G86:G89),5)</f>
        <v>4902</v>
      </c>
      <c r="H90" s="5">
        <f t="shared" si="1"/>
        <v>629</v>
      </c>
      <c r="J90" s="1"/>
      <c r="K90" s="1"/>
      <c r="L90" s="1"/>
      <c r="M90" s="1"/>
      <c r="N90" s="1"/>
      <c r="O90" s="1"/>
      <c r="P90" s="1" t="s">
        <v>177</v>
      </c>
      <c r="Q90" s="6">
        <v>310</v>
      </c>
    </row>
    <row r="91" spans="1:17" ht="29" customHeight="1" x14ac:dyDescent="0.35">
      <c r="A91" s="1"/>
      <c r="B91" s="1"/>
      <c r="C91" s="1" t="s">
        <v>68</v>
      </c>
      <c r="D91" s="1"/>
      <c r="E91" s="1"/>
      <c r="F91" s="6"/>
      <c r="G91" s="6"/>
      <c r="H91" s="2"/>
      <c r="J91" s="1"/>
      <c r="K91" s="1"/>
      <c r="L91" s="1"/>
      <c r="M91" s="1"/>
      <c r="N91" s="1"/>
      <c r="O91" s="1"/>
      <c r="P91" s="1" t="s">
        <v>178</v>
      </c>
      <c r="Q91" s="6">
        <v>20</v>
      </c>
    </row>
    <row r="92" spans="1:17" x14ac:dyDescent="0.35">
      <c r="A92" s="1"/>
      <c r="B92" s="1"/>
      <c r="C92" s="1"/>
      <c r="D92" s="1" t="s">
        <v>69</v>
      </c>
      <c r="E92" s="1"/>
      <c r="F92" s="6">
        <v>716.58</v>
      </c>
      <c r="G92" s="6">
        <v>557.34</v>
      </c>
      <c r="H92" s="2">
        <f t="shared" si="1"/>
        <v>-159.24</v>
      </c>
      <c r="J92" s="1"/>
      <c r="K92" s="1"/>
      <c r="L92" s="1"/>
      <c r="M92" s="1"/>
      <c r="N92" s="1"/>
      <c r="O92" s="1"/>
      <c r="P92" s="1" t="s">
        <v>179</v>
      </c>
      <c r="Q92" s="6">
        <v>1219.45</v>
      </c>
    </row>
    <row r="93" spans="1:17" x14ac:dyDescent="0.35">
      <c r="A93" s="1"/>
      <c r="B93" s="1"/>
      <c r="C93" s="1"/>
      <c r="D93" s="1" t="s">
        <v>70</v>
      </c>
      <c r="E93" s="1"/>
      <c r="F93" s="6">
        <v>23466</v>
      </c>
      <c r="G93" s="6">
        <v>29951</v>
      </c>
      <c r="H93" s="2">
        <f t="shared" si="1"/>
        <v>6485</v>
      </c>
      <c r="J93" s="1"/>
      <c r="K93" s="1"/>
      <c r="L93" s="1"/>
      <c r="M93" s="1"/>
      <c r="N93" s="1"/>
      <c r="O93" s="1"/>
      <c r="P93" s="1" t="s">
        <v>226</v>
      </c>
      <c r="Q93" s="6">
        <v>20</v>
      </c>
    </row>
    <row r="94" spans="1:17" x14ac:dyDescent="0.35">
      <c r="A94" s="1"/>
      <c r="B94" s="1"/>
      <c r="C94" s="1"/>
      <c r="D94" s="1" t="s">
        <v>71</v>
      </c>
      <c r="E94" s="1"/>
      <c r="F94" s="6">
        <v>67.8</v>
      </c>
      <c r="G94" s="6">
        <v>84.75</v>
      </c>
      <c r="H94" s="2">
        <f t="shared" si="1"/>
        <v>16.950000000000003</v>
      </c>
      <c r="J94" s="1"/>
      <c r="K94" s="1"/>
      <c r="L94" s="1"/>
      <c r="M94" s="1"/>
      <c r="N94" s="1"/>
      <c r="O94" s="1"/>
      <c r="P94" s="1" t="s">
        <v>180</v>
      </c>
      <c r="Q94" s="6">
        <v>170.66</v>
      </c>
    </row>
    <row r="95" spans="1:17" x14ac:dyDescent="0.35">
      <c r="A95" s="1"/>
      <c r="B95" s="1"/>
      <c r="C95" s="1"/>
      <c r="D95" s="1" t="s">
        <v>72</v>
      </c>
      <c r="E95" s="1"/>
      <c r="F95" s="6">
        <v>2064.6</v>
      </c>
      <c r="G95" s="6">
        <v>2538.59</v>
      </c>
      <c r="H95" s="2">
        <f t="shared" si="1"/>
        <v>473.99000000000024</v>
      </c>
      <c r="J95" s="1"/>
      <c r="K95" s="1"/>
      <c r="L95" s="1"/>
      <c r="M95" s="1"/>
      <c r="N95" s="1"/>
      <c r="O95" s="1"/>
      <c r="P95" s="1" t="s">
        <v>181</v>
      </c>
      <c r="Q95" s="6">
        <v>80</v>
      </c>
    </row>
    <row r="96" spans="1:17" ht="15" thickBot="1" x14ac:dyDescent="0.4">
      <c r="A96" s="1"/>
      <c r="B96" s="1"/>
      <c r="C96" s="1"/>
      <c r="D96" s="1" t="s">
        <v>73</v>
      </c>
      <c r="E96" s="1"/>
      <c r="F96" s="9">
        <v>299.61</v>
      </c>
      <c r="G96" s="9">
        <v>376.07</v>
      </c>
      <c r="H96" s="2">
        <f t="shared" si="1"/>
        <v>76.45999999999998</v>
      </c>
      <c r="J96" s="1"/>
      <c r="K96" s="1"/>
      <c r="L96" s="1"/>
      <c r="M96" s="1"/>
      <c r="N96" s="1"/>
      <c r="O96" s="1"/>
      <c r="P96" s="1" t="s">
        <v>182</v>
      </c>
      <c r="Q96" s="6">
        <v>6755.75</v>
      </c>
    </row>
    <row r="97" spans="1:17" x14ac:dyDescent="0.35">
      <c r="A97" s="1"/>
      <c r="B97" s="1"/>
      <c r="C97" s="1" t="s">
        <v>74</v>
      </c>
      <c r="D97" s="1"/>
      <c r="E97" s="1"/>
      <c r="F97" s="6">
        <f>ROUND(SUM(F91:F96),5)</f>
        <v>26614.59</v>
      </c>
      <c r="G97" s="6">
        <f>ROUND(SUM(G91:G96),5)</f>
        <v>33507.75</v>
      </c>
      <c r="H97" s="5">
        <f t="shared" si="1"/>
        <v>6893.16</v>
      </c>
      <c r="J97" s="1"/>
      <c r="K97" s="1"/>
      <c r="L97" s="1"/>
      <c r="M97" s="1"/>
      <c r="N97" s="1"/>
      <c r="O97" s="1"/>
      <c r="P97" s="1" t="s">
        <v>183</v>
      </c>
      <c r="Q97" s="6">
        <v>135</v>
      </c>
    </row>
    <row r="98" spans="1:17" ht="29" customHeight="1" x14ac:dyDescent="0.35">
      <c r="A98" s="1"/>
      <c r="B98" s="1"/>
      <c r="C98" s="1" t="s">
        <v>75</v>
      </c>
      <c r="D98" s="1"/>
      <c r="E98" s="1"/>
      <c r="F98" s="6">
        <v>2619.44</v>
      </c>
      <c r="G98" s="6">
        <v>3102.58</v>
      </c>
      <c r="H98" s="2">
        <f t="shared" si="1"/>
        <v>483.13999999999987</v>
      </c>
      <c r="J98" s="1"/>
      <c r="K98" s="1"/>
      <c r="L98" s="1"/>
      <c r="M98" s="1"/>
      <c r="N98" s="1"/>
      <c r="O98" s="1"/>
      <c r="P98" s="1" t="s">
        <v>184</v>
      </c>
      <c r="Q98" s="6">
        <v>180</v>
      </c>
    </row>
    <row r="99" spans="1:17" x14ac:dyDescent="0.35">
      <c r="A99" s="1"/>
      <c r="B99" s="1"/>
      <c r="C99" s="1" t="s">
        <v>76</v>
      </c>
      <c r="D99" s="1"/>
      <c r="E99" s="1"/>
      <c r="F99" s="6">
        <v>5359.2</v>
      </c>
      <c r="G99" s="6">
        <v>5977.95</v>
      </c>
      <c r="H99" s="2">
        <f t="shared" si="1"/>
        <v>618.75</v>
      </c>
      <c r="J99" s="1"/>
      <c r="K99" s="1"/>
      <c r="L99" s="1"/>
      <c r="M99" s="1"/>
      <c r="N99" s="1"/>
      <c r="O99" s="1"/>
      <c r="P99" s="1" t="s">
        <v>185</v>
      </c>
      <c r="Q99" s="6">
        <v>40</v>
      </c>
    </row>
    <row r="100" spans="1:17" x14ac:dyDescent="0.35">
      <c r="A100" s="1"/>
      <c r="B100" s="1"/>
      <c r="C100" s="1" t="s">
        <v>77</v>
      </c>
      <c r="D100" s="1"/>
      <c r="E100" s="1"/>
      <c r="F100" s="6"/>
      <c r="G100" s="6"/>
      <c r="H100" s="2"/>
      <c r="J100" s="1"/>
      <c r="K100" s="1"/>
      <c r="L100" s="1"/>
      <c r="M100" s="1"/>
      <c r="N100" s="1"/>
      <c r="O100" s="1"/>
      <c r="P100" s="1" t="s">
        <v>186</v>
      </c>
      <c r="Q100" s="6">
        <v>326</v>
      </c>
    </row>
    <row r="101" spans="1:17" x14ac:dyDescent="0.35">
      <c r="A101" s="1"/>
      <c r="B101" s="1"/>
      <c r="C101" s="1"/>
      <c r="D101" s="1" t="s">
        <v>78</v>
      </c>
      <c r="E101" s="1"/>
      <c r="F101" s="6">
        <v>24.43</v>
      </c>
      <c r="G101" s="6">
        <v>4524.43</v>
      </c>
      <c r="H101" s="2">
        <f t="shared" si="1"/>
        <v>4500</v>
      </c>
      <c r="J101" s="1"/>
      <c r="K101" s="1"/>
      <c r="L101" s="1"/>
      <c r="M101" s="1"/>
      <c r="N101" s="1"/>
      <c r="O101" s="1"/>
      <c r="P101" s="1" t="s">
        <v>227</v>
      </c>
      <c r="Q101" s="6">
        <v>95.8</v>
      </c>
    </row>
    <row r="102" spans="1:17" x14ac:dyDescent="0.35">
      <c r="A102" s="1"/>
      <c r="B102" s="1"/>
      <c r="C102" s="1"/>
      <c r="D102" s="1" t="s">
        <v>79</v>
      </c>
      <c r="E102" s="1"/>
      <c r="F102" s="6">
        <v>750</v>
      </c>
      <c r="G102" s="6">
        <v>750</v>
      </c>
      <c r="H102" s="2">
        <f t="shared" si="1"/>
        <v>0</v>
      </c>
      <c r="J102" s="1"/>
      <c r="K102" s="1"/>
      <c r="L102" s="1"/>
      <c r="M102" s="1"/>
      <c r="N102" s="1"/>
      <c r="O102" s="1"/>
      <c r="P102" s="1" t="s">
        <v>187</v>
      </c>
      <c r="Q102" s="6">
        <v>20</v>
      </c>
    </row>
    <row r="103" spans="1:17" ht="15" thickBot="1" x14ac:dyDescent="0.4">
      <c r="A103" s="1"/>
      <c r="B103" s="1"/>
      <c r="C103" s="1"/>
      <c r="D103" s="1" t="s">
        <v>80</v>
      </c>
      <c r="E103" s="1"/>
      <c r="F103" s="9">
        <v>12940.95</v>
      </c>
      <c r="G103" s="9">
        <v>16171.95</v>
      </c>
      <c r="H103" s="2">
        <f t="shared" si="1"/>
        <v>3231</v>
      </c>
      <c r="J103" s="1"/>
      <c r="K103" s="1"/>
      <c r="L103" s="1"/>
      <c r="M103" s="1"/>
      <c r="N103" s="1"/>
      <c r="O103" s="1"/>
      <c r="P103" s="1" t="s">
        <v>188</v>
      </c>
      <c r="Q103" s="6">
        <v>-5688.43</v>
      </c>
    </row>
    <row r="104" spans="1:17" x14ac:dyDescent="0.35">
      <c r="A104" s="1"/>
      <c r="B104" s="1"/>
      <c r="C104" s="1" t="s">
        <v>81</v>
      </c>
      <c r="D104" s="1"/>
      <c r="E104" s="1"/>
      <c r="F104" s="6">
        <f>ROUND(SUM(F100:F103),5)</f>
        <v>13715.38</v>
      </c>
      <c r="G104" s="6">
        <f>ROUND(SUM(G100:G103),5)</f>
        <v>21446.38</v>
      </c>
      <c r="H104" s="5">
        <f t="shared" si="1"/>
        <v>7731.0000000000018</v>
      </c>
      <c r="J104" s="1"/>
      <c r="K104" s="1"/>
      <c r="L104" s="1"/>
      <c r="M104" s="1"/>
      <c r="N104" s="1"/>
      <c r="O104" s="1"/>
      <c r="P104" s="1" t="s">
        <v>189</v>
      </c>
      <c r="Q104" s="6">
        <v>66.5</v>
      </c>
    </row>
    <row r="105" spans="1:17" ht="29" customHeight="1" x14ac:dyDescent="0.35">
      <c r="A105" s="1"/>
      <c r="B105" s="1"/>
      <c r="C105" s="1" t="s">
        <v>82</v>
      </c>
      <c r="D105" s="1"/>
      <c r="E105" s="1"/>
      <c r="F105" s="6"/>
      <c r="G105" s="6"/>
      <c r="H105" s="2"/>
      <c r="J105" s="1"/>
      <c r="K105" s="1"/>
      <c r="L105" s="1"/>
      <c r="M105" s="1"/>
      <c r="N105" s="1"/>
      <c r="O105" s="1"/>
      <c r="P105" s="1" t="s">
        <v>190</v>
      </c>
      <c r="Q105" s="6">
        <v>14884.59</v>
      </c>
    </row>
    <row r="106" spans="1:17" ht="15" thickBot="1" x14ac:dyDescent="0.4">
      <c r="A106" s="1"/>
      <c r="B106" s="1"/>
      <c r="C106" s="1"/>
      <c r="D106" s="1" t="s">
        <v>83</v>
      </c>
      <c r="E106" s="1"/>
      <c r="F106" s="9">
        <v>0</v>
      </c>
      <c r="G106" s="9">
        <v>0</v>
      </c>
      <c r="H106" s="2">
        <f t="shared" si="1"/>
        <v>0</v>
      </c>
      <c r="J106" s="1"/>
      <c r="K106" s="1"/>
      <c r="L106" s="1"/>
      <c r="M106" s="1"/>
      <c r="N106" s="1"/>
      <c r="O106" s="1"/>
      <c r="P106" s="1" t="s">
        <v>191</v>
      </c>
      <c r="Q106" s="6">
        <v>80</v>
      </c>
    </row>
    <row r="107" spans="1:17" x14ac:dyDescent="0.35">
      <c r="A107" s="1"/>
      <c r="B107" s="1"/>
      <c r="C107" s="1" t="s">
        <v>84</v>
      </c>
      <c r="D107" s="1"/>
      <c r="E107" s="1"/>
      <c r="F107" s="6">
        <f>ROUND(SUM(F105:F106),5)</f>
        <v>0</v>
      </c>
      <c r="G107" s="6">
        <f>ROUND(SUM(G105:G106),5)</f>
        <v>0</v>
      </c>
      <c r="H107" s="5">
        <f t="shared" si="1"/>
        <v>0</v>
      </c>
      <c r="J107" s="1"/>
      <c r="K107" s="1"/>
      <c r="L107" s="1"/>
      <c r="M107" s="1"/>
      <c r="N107" s="1"/>
      <c r="O107" s="1"/>
      <c r="P107" s="1" t="s">
        <v>192</v>
      </c>
      <c r="Q107" s="6">
        <v>220</v>
      </c>
    </row>
    <row r="108" spans="1:17" ht="29" customHeight="1" thickBot="1" x14ac:dyDescent="0.4">
      <c r="A108" s="1"/>
      <c r="B108" s="1"/>
      <c r="C108" s="1" t="s">
        <v>85</v>
      </c>
      <c r="D108" s="1"/>
      <c r="E108" s="1"/>
      <c r="F108" s="7">
        <v>3600</v>
      </c>
      <c r="G108" s="7">
        <v>3600</v>
      </c>
      <c r="H108" s="2">
        <f t="shared" si="1"/>
        <v>0</v>
      </c>
      <c r="J108" s="1"/>
      <c r="K108" s="1"/>
      <c r="L108" s="1"/>
      <c r="M108" s="1"/>
      <c r="N108" s="1"/>
      <c r="O108" s="1"/>
      <c r="P108" s="1" t="s">
        <v>193</v>
      </c>
      <c r="Q108" s="6">
        <v>970.93</v>
      </c>
    </row>
    <row r="109" spans="1:17" ht="15" thickBot="1" x14ac:dyDescent="0.4">
      <c r="A109" s="1"/>
      <c r="B109" s="1" t="s">
        <v>86</v>
      </c>
      <c r="C109" s="1"/>
      <c r="D109" s="1"/>
      <c r="E109" s="1"/>
      <c r="F109" s="8">
        <f>ROUND(F45+SUM(F50:F52)+F62+F68+SUM(F79:F85)+F90+SUM(F97:F99)+F104+SUM(F107:F108),5)</f>
        <v>270994.21000000002</v>
      </c>
      <c r="G109" s="8">
        <f>ROUND(G45+SUM(G50:G52)+G62+G68+SUM(G79:G85)+G90+SUM(G97:G99)+G104+SUM(G107:G108),5)</f>
        <v>311918.53000000003</v>
      </c>
      <c r="H109" s="3">
        <f t="shared" si="1"/>
        <v>40924.320000000007</v>
      </c>
      <c r="J109" s="1"/>
      <c r="K109" s="1"/>
      <c r="L109" s="1"/>
      <c r="M109" s="1"/>
      <c r="N109" s="1"/>
      <c r="O109" s="1"/>
      <c r="P109" s="1" t="s">
        <v>194</v>
      </c>
      <c r="Q109" s="6">
        <v>45</v>
      </c>
    </row>
    <row r="110" spans="1:17" ht="29" customHeight="1" x14ac:dyDescent="0.35">
      <c r="A110" s="1" t="s">
        <v>87</v>
      </c>
      <c r="B110" s="1"/>
      <c r="C110" s="1"/>
      <c r="D110" s="1"/>
      <c r="E110" s="1"/>
      <c r="F110" s="6">
        <f>ROUND(F2+F44-F109,5)</f>
        <v>42076.27</v>
      </c>
      <c r="G110" s="6">
        <f>ROUND(G2+G44-G109,5)</f>
        <v>126103.75</v>
      </c>
      <c r="H110" s="2">
        <f t="shared" si="1"/>
        <v>84027.48000000001</v>
      </c>
      <c r="J110" s="1"/>
      <c r="K110" s="1"/>
      <c r="L110" s="1"/>
      <c r="M110" s="1"/>
      <c r="N110" s="1"/>
      <c r="O110" s="1"/>
      <c r="P110" s="1" t="s">
        <v>228</v>
      </c>
      <c r="Q110" s="6">
        <v>20</v>
      </c>
    </row>
    <row r="111" spans="1:17" ht="29" customHeight="1" x14ac:dyDescent="0.35">
      <c r="A111" s="1" t="s">
        <v>88</v>
      </c>
      <c r="B111" s="1"/>
      <c r="C111" s="1"/>
      <c r="D111" s="1"/>
      <c r="E111" s="1"/>
      <c r="F111" s="6"/>
      <c r="G111" s="6"/>
      <c r="H111" s="2"/>
      <c r="J111" s="1"/>
      <c r="K111" s="1"/>
      <c r="L111" s="1"/>
      <c r="M111" s="1"/>
      <c r="N111" s="1"/>
      <c r="O111" s="1"/>
      <c r="P111" s="1" t="s">
        <v>195</v>
      </c>
      <c r="Q111" s="6">
        <v>2593.54</v>
      </c>
    </row>
    <row r="112" spans="1:17" x14ac:dyDescent="0.35">
      <c r="A112" s="1"/>
      <c r="B112" s="1" t="s">
        <v>89</v>
      </c>
      <c r="C112" s="1"/>
      <c r="D112" s="1"/>
      <c r="E112" s="1"/>
      <c r="F112" s="6"/>
      <c r="G112" s="6"/>
      <c r="H112" s="2"/>
      <c r="J112" s="1"/>
      <c r="K112" s="1"/>
      <c r="L112" s="1"/>
      <c r="M112" s="1"/>
      <c r="N112" s="1"/>
      <c r="O112" s="1"/>
      <c r="P112" s="1" t="s">
        <v>196</v>
      </c>
      <c r="Q112" s="6">
        <v>1467.03</v>
      </c>
    </row>
    <row r="113" spans="1:17" ht="15" thickBot="1" x14ac:dyDescent="0.4">
      <c r="A113" s="1"/>
      <c r="B113" s="1"/>
      <c r="C113" s="1" t="s">
        <v>90</v>
      </c>
      <c r="D113" s="1"/>
      <c r="E113" s="1"/>
      <c r="F113" s="7">
        <v>50.81</v>
      </c>
      <c r="G113" s="7">
        <v>60.32</v>
      </c>
      <c r="H113" s="2">
        <f t="shared" si="1"/>
        <v>9.509999999999998</v>
      </c>
      <c r="J113" s="1"/>
      <c r="K113" s="1"/>
      <c r="L113" s="1"/>
      <c r="M113" s="1"/>
      <c r="N113" s="1"/>
      <c r="O113" s="1"/>
      <c r="P113" s="1" t="s">
        <v>197</v>
      </c>
      <c r="Q113" s="9">
        <v>100</v>
      </c>
    </row>
    <row r="114" spans="1:17" ht="15" thickBot="1" x14ac:dyDescent="0.4">
      <c r="A114" s="1"/>
      <c r="B114" s="1" t="s">
        <v>91</v>
      </c>
      <c r="C114" s="1"/>
      <c r="D114" s="1"/>
      <c r="E114" s="1"/>
      <c r="F114" s="10">
        <f>ROUND(SUM(F112:F113),5)</f>
        <v>50.81</v>
      </c>
      <c r="G114" s="10">
        <f>ROUND(SUM(G112:G113),5)</f>
        <v>60.32</v>
      </c>
      <c r="H114" s="3">
        <f t="shared" si="1"/>
        <v>9.509999999999998</v>
      </c>
      <c r="J114" s="1"/>
      <c r="K114" s="1"/>
      <c r="L114" s="1"/>
      <c r="M114" s="1"/>
      <c r="N114" s="1"/>
      <c r="O114" s="1" t="s">
        <v>198</v>
      </c>
      <c r="P114" s="1"/>
      <c r="Q114" s="6">
        <f>ROUND(SUM(Q30:Q113),5)</f>
        <v>94115.57</v>
      </c>
    </row>
    <row r="115" spans="1:17" ht="29" customHeight="1" thickBot="1" x14ac:dyDescent="0.4">
      <c r="A115" s="1" t="s">
        <v>92</v>
      </c>
      <c r="B115" s="1"/>
      <c r="C115" s="1"/>
      <c r="D115" s="1"/>
      <c r="E115" s="1"/>
      <c r="F115" s="10">
        <f>ROUND(F111+F114,5)</f>
        <v>50.81</v>
      </c>
      <c r="G115" s="10">
        <f>ROUND(G111+G114,5)</f>
        <v>60.32</v>
      </c>
      <c r="H115" s="3">
        <f t="shared" si="1"/>
        <v>9.509999999999998</v>
      </c>
      <c r="J115" s="1"/>
      <c r="K115" s="1"/>
      <c r="L115" s="1"/>
      <c r="M115" s="1"/>
      <c r="N115" s="1"/>
      <c r="O115" s="1" t="s">
        <v>199</v>
      </c>
      <c r="P115" s="1"/>
      <c r="Q115" s="6"/>
    </row>
    <row r="116" spans="1:17" s="12" customFormat="1" ht="29" customHeight="1" thickBot="1" x14ac:dyDescent="0.3">
      <c r="A116" s="1"/>
      <c r="B116" s="1"/>
      <c r="C116" s="1"/>
      <c r="D116" s="1"/>
      <c r="E116" s="1"/>
      <c r="F116" s="11">
        <f>ROUND(F110+F115,5)</f>
        <v>42127.08</v>
      </c>
      <c r="G116" s="11">
        <f>ROUND(G110+G115,5)</f>
        <v>126164.07</v>
      </c>
      <c r="H116" s="20">
        <f t="shared" si="1"/>
        <v>84036.99</v>
      </c>
      <c r="J116" s="1"/>
      <c r="K116" s="1"/>
      <c r="L116" s="1"/>
      <c r="M116" s="1"/>
      <c r="N116" s="1"/>
      <c r="O116" s="1"/>
      <c r="P116" s="1" t="s">
        <v>200</v>
      </c>
      <c r="Q116" s="6">
        <v>48.25</v>
      </c>
    </row>
    <row r="117" spans="1:17" ht="15" thickTop="1" x14ac:dyDescent="0.35">
      <c r="K117" s="1"/>
      <c r="L117" s="1"/>
      <c r="M117" s="1"/>
      <c r="N117" s="1"/>
      <c r="O117" s="1"/>
      <c r="P117" s="1" t="s">
        <v>201</v>
      </c>
      <c r="Q117" s="6">
        <v>20</v>
      </c>
    </row>
    <row r="118" spans="1:17" x14ac:dyDescent="0.35">
      <c r="K118" s="1"/>
      <c r="L118" s="1"/>
      <c r="M118" s="1"/>
      <c r="N118" s="1"/>
      <c r="O118" s="1"/>
      <c r="P118" s="1" t="s">
        <v>202</v>
      </c>
      <c r="Q118" s="6">
        <v>970.92</v>
      </c>
    </row>
    <row r="119" spans="1:17" x14ac:dyDescent="0.35">
      <c r="K119" s="1"/>
      <c r="L119" s="1"/>
      <c r="M119" s="1"/>
      <c r="N119" s="1"/>
      <c r="O119" s="1"/>
      <c r="P119" s="1" t="s">
        <v>203</v>
      </c>
      <c r="Q119" s="6">
        <v>20</v>
      </c>
    </row>
    <row r="120" spans="1:17" x14ac:dyDescent="0.35">
      <c r="K120" s="1"/>
      <c r="L120" s="1"/>
      <c r="M120" s="1"/>
      <c r="N120" s="1"/>
      <c r="O120" s="1"/>
      <c r="P120" s="1" t="s">
        <v>204</v>
      </c>
      <c r="Q120" s="6">
        <v>518.91999999999996</v>
      </c>
    </row>
    <row r="121" spans="1:17" x14ac:dyDescent="0.35">
      <c r="K121" s="1"/>
      <c r="L121" s="1"/>
      <c r="M121" s="1"/>
      <c r="N121" s="1"/>
      <c r="O121" s="1"/>
      <c r="P121" s="1" t="s">
        <v>205</v>
      </c>
      <c r="Q121" s="6">
        <v>500</v>
      </c>
    </row>
    <row r="122" spans="1:17" x14ac:dyDescent="0.35">
      <c r="K122" s="1"/>
      <c r="L122" s="1"/>
      <c r="M122" s="1"/>
      <c r="N122" s="1"/>
      <c r="O122" s="1"/>
      <c r="P122" s="1" t="s">
        <v>206</v>
      </c>
      <c r="Q122" s="6">
        <v>-173.87</v>
      </c>
    </row>
    <row r="123" spans="1:17" ht="15" thickBot="1" x14ac:dyDescent="0.4">
      <c r="K123" s="1"/>
      <c r="L123" s="1"/>
      <c r="M123" s="1"/>
      <c r="N123" s="1"/>
      <c r="O123" s="1"/>
      <c r="P123" s="1" t="s">
        <v>207</v>
      </c>
      <c r="Q123" s="9">
        <v>510</v>
      </c>
    </row>
    <row r="124" spans="1:17" x14ac:dyDescent="0.35">
      <c r="K124" s="1"/>
      <c r="L124" s="1"/>
      <c r="M124" s="1"/>
      <c r="N124" s="1"/>
      <c r="O124" s="1" t="s">
        <v>208</v>
      </c>
      <c r="P124" s="1"/>
      <c r="Q124" s="6">
        <f>ROUND(SUM(Q115:Q123),5)</f>
        <v>2414.2199999999998</v>
      </c>
    </row>
    <row r="125" spans="1:17" x14ac:dyDescent="0.35">
      <c r="K125" s="1"/>
      <c r="L125" s="1"/>
      <c r="M125" s="1"/>
      <c r="N125" s="1"/>
      <c r="O125" s="1" t="s">
        <v>209</v>
      </c>
      <c r="P125" s="1"/>
      <c r="Q125" s="6"/>
    </row>
    <row r="126" spans="1:17" ht="15" thickBot="1" x14ac:dyDescent="0.4">
      <c r="K126" s="1"/>
      <c r="L126" s="1"/>
      <c r="M126" s="1"/>
      <c r="N126" s="1"/>
      <c r="O126" s="1"/>
      <c r="P126" s="1" t="s">
        <v>210</v>
      </c>
      <c r="Q126" s="7">
        <v>2003.77</v>
      </c>
    </row>
    <row r="127" spans="1:17" ht="15" thickBot="1" x14ac:dyDescent="0.4">
      <c r="K127" s="1"/>
      <c r="L127" s="1"/>
      <c r="M127" s="1"/>
      <c r="N127" s="1"/>
      <c r="O127" s="1" t="s">
        <v>211</v>
      </c>
      <c r="P127" s="1"/>
      <c r="Q127" s="10">
        <f>ROUND(SUM(Q125:Q126),5)</f>
        <v>2003.77</v>
      </c>
    </row>
    <row r="128" spans="1:17" ht="15" thickBot="1" x14ac:dyDescent="0.4">
      <c r="K128" s="1"/>
      <c r="L128" s="1"/>
      <c r="M128" s="1"/>
      <c r="N128" s="1" t="s">
        <v>212</v>
      </c>
      <c r="O128" s="1"/>
      <c r="P128" s="1"/>
      <c r="Q128" s="10">
        <f>ROUND(SUM(Q26:Q29)+Q114+Q124+Q127,5)</f>
        <v>98708.56</v>
      </c>
    </row>
    <row r="129" spans="11:17" ht="15" thickBot="1" x14ac:dyDescent="0.4">
      <c r="K129" s="1"/>
      <c r="L129" s="1"/>
      <c r="M129" s="1" t="s">
        <v>213</v>
      </c>
      <c r="N129" s="1"/>
      <c r="O129" s="1"/>
      <c r="P129" s="1"/>
      <c r="Q129" s="8">
        <f>ROUND(Q25+Q128,5)</f>
        <v>98708.56</v>
      </c>
    </row>
    <row r="130" spans="11:17" x14ac:dyDescent="0.35">
      <c r="K130" s="1"/>
      <c r="L130" s="1" t="s">
        <v>214</v>
      </c>
      <c r="M130" s="1"/>
      <c r="N130" s="1"/>
      <c r="O130" s="1"/>
      <c r="P130" s="1"/>
      <c r="Q130" s="6">
        <f>ROUND(Q24+Q129,5)</f>
        <v>98708.56</v>
      </c>
    </row>
    <row r="131" spans="11:17" x14ac:dyDescent="0.35">
      <c r="K131" s="1"/>
      <c r="L131" s="1" t="s">
        <v>215</v>
      </c>
      <c r="M131" s="1"/>
      <c r="N131" s="1"/>
      <c r="O131" s="1"/>
      <c r="P131" s="1"/>
      <c r="Q131" s="6"/>
    </row>
    <row r="132" spans="11:17" x14ac:dyDescent="0.35">
      <c r="K132" s="1"/>
      <c r="L132" s="1"/>
      <c r="M132" s="1" t="s">
        <v>216</v>
      </c>
      <c r="N132" s="1"/>
      <c r="O132" s="1"/>
      <c r="P132" s="1"/>
      <c r="Q132" s="6">
        <v>195272.12</v>
      </c>
    </row>
    <row r="133" spans="11:17" ht="15" thickBot="1" x14ac:dyDescent="0.4">
      <c r="K133" s="1"/>
      <c r="L133" s="1"/>
      <c r="M133" s="1" t="s">
        <v>93</v>
      </c>
      <c r="N133" s="1"/>
      <c r="O133" s="1"/>
      <c r="P133" s="1"/>
      <c r="Q133" s="7">
        <v>126164.07</v>
      </c>
    </row>
    <row r="134" spans="11:17" ht="15" thickBot="1" x14ac:dyDescent="0.4">
      <c r="K134" s="1"/>
      <c r="L134" s="1" t="s">
        <v>217</v>
      </c>
      <c r="M134" s="1"/>
      <c r="N134" s="1"/>
      <c r="O134" s="1"/>
      <c r="P134" s="1"/>
      <c r="Q134" s="10">
        <f>ROUND(SUM(Q131:Q133),5)</f>
        <v>321436.19</v>
      </c>
    </row>
    <row r="135" spans="11:17" ht="15" thickBot="1" x14ac:dyDescent="0.4">
      <c r="K135" s="1" t="s">
        <v>218</v>
      </c>
      <c r="L135" s="1"/>
      <c r="M135" s="1"/>
      <c r="N135" s="1"/>
      <c r="O135" s="1"/>
      <c r="P135" s="1"/>
      <c r="Q135" s="11">
        <f>ROUND(Q23+Q130+Q134,5)</f>
        <v>420144.75</v>
      </c>
    </row>
    <row r="136" spans="11:17" ht="15" thickTop="1" x14ac:dyDescent="0.35"/>
  </sheetData>
  <pageMargins left="0.7" right="0.7" top="0.75" bottom="0.75" header="0.25" footer="0.3"/>
  <pageSetup orientation="portrait" r:id="rId1"/>
  <headerFooter>
    <oddHeader>&amp;L&amp;"Arial,Bold"&amp;8 2:57 PM
&amp;"Arial,Bold"&amp;8 07/05/11
&amp;"Arial,Bold"&amp;8 Accrual Basis&amp;C&amp;"Arial,Bold"&amp;12 OWASP Foundation
&amp;"Arial,Bold"&amp;14 Profit &amp;&amp; Loss
&amp;"Arial,Bold"&amp;10 January through May 2011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Sheet3</vt:lpstr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Shrader</dc:creator>
  <cp:lastModifiedBy>Alison Shrader</cp:lastModifiedBy>
  <dcterms:created xsi:type="dcterms:W3CDTF">2011-07-05T18:50:51Z</dcterms:created>
  <dcterms:modified xsi:type="dcterms:W3CDTF">2011-07-05T19:29:54Z</dcterms:modified>
</cp:coreProperties>
</file>