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0" windowWidth="19140" windowHeight="10330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Sheet1!$A:$F,Sheet1!$1:$1</definedName>
  </definedNames>
  <calcPr calcId="145621"/>
</workbook>
</file>

<file path=xl/calcChain.xml><?xml version="1.0" encoding="utf-8"?>
<calcChain xmlns="http://schemas.openxmlformats.org/spreadsheetml/2006/main">
  <c r="I7" i="1" l="1"/>
  <c r="G8" i="1"/>
  <c r="G9" i="1" s="1"/>
  <c r="H8" i="1"/>
  <c r="I8" i="1"/>
  <c r="H9" i="1"/>
  <c r="I9" i="1" s="1"/>
  <c r="I12" i="1" l="1"/>
  <c r="I13" i="1"/>
  <c r="I14" i="1"/>
  <c r="I17" i="1"/>
  <c r="I18" i="1"/>
  <c r="I21" i="1"/>
  <c r="I24" i="1"/>
  <c r="I27" i="1"/>
  <c r="I28" i="1"/>
  <c r="I29" i="1"/>
  <c r="I32" i="1"/>
  <c r="I35" i="1"/>
  <c r="I36" i="1"/>
  <c r="I38" i="1"/>
  <c r="I39" i="1"/>
  <c r="I40" i="1"/>
  <c r="I41" i="1"/>
  <c r="I43" i="1"/>
  <c r="I45" i="1"/>
  <c r="I46" i="1"/>
  <c r="I51" i="1"/>
  <c r="I52" i="1"/>
  <c r="I55" i="1"/>
  <c r="I56" i="1"/>
  <c r="I57" i="1"/>
  <c r="I61" i="1"/>
  <c r="I62" i="1"/>
  <c r="I64" i="1"/>
  <c r="I67" i="1"/>
  <c r="I68" i="1"/>
  <c r="I69" i="1"/>
  <c r="I72" i="1"/>
  <c r="I73" i="1"/>
  <c r="I74" i="1"/>
  <c r="I75" i="1"/>
  <c r="I77" i="1"/>
  <c r="I78" i="1"/>
  <c r="I79" i="1"/>
  <c r="I80" i="1"/>
  <c r="I81" i="1"/>
  <c r="I83" i="1"/>
  <c r="I86" i="1"/>
  <c r="I87" i="1"/>
  <c r="I88" i="1"/>
  <c r="I89" i="1"/>
  <c r="I91" i="1"/>
  <c r="I92" i="1"/>
  <c r="I94" i="1"/>
  <c r="I95" i="1"/>
  <c r="I97" i="1"/>
  <c r="I102" i="1"/>
  <c r="I4" i="1"/>
  <c r="U191" i="1" l="1"/>
  <c r="U184" i="1"/>
  <c r="U181" i="1"/>
  <c r="U166" i="1"/>
  <c r="U27" i="1"/>
  <c r="U19" i="1"/>
  <c r="U20" i="1" s="1"/>
  <c r="U12" i="1"/>
  <c r="U9" i="1"/>
  <c r="U13" i="1" l="1"/>
  <c r="U21" i="1" s="1"/>
  <c r="U185" i="1"/>
  <c r="U186" i="1" s="1"/>
  <c r="U187" i="1" s="1"/>
  <c r="U192" i="1" s="1"/>
  <c r="G103" i="1"/>
  <c r="G104" i="1" s="1"/>
  <c r="G96" i="1"/>
  <c r="G90" i="1"/>
  <c r="G76" i="1"/>
  <c r="G70" i="1"/>
  <c r="G63" i="1"/>
  <c r="G65" i="1" s="1"/>
  <c r="G58" i="1"/>
  <c r="G53" i="1"/>
  <c r="G42" i="1"/>
  <c r="G30" i="1"/>
  <c r="G25" i="1"/>
  <c r="G15" i="1"/>
  <c r="G34" i="1" l="1"/>
  <c r="G48" i="1" s="1"/>
  <c r="G98" i="1"/>
  <c r="G99" i="1" l="1"/>
  <c r="G105" i="1" s="1"/>
  <c r="H103" i="1" l="1"/>
  <c r="H58" i="1"/>
  <c r="I58" i="1" s="1"/>
  <c r="H96" i="1"/>
  <c r="I96" i="1" s="1"/>
  <c r="H90" i="1"/>
  <c r="I90" i="1" s="1"/>
  <c r="H84" i="1"/>
  <c r="I84" i="1" s="1"/>
  <c r="H76" i="1"/>
  <c r="I76" i="1" s="1"/>
  <c r="H70" i="1"/>
  <c r="I70" i="1" s="1"/>
  <c r="H63" i="1"/>
  <c r="H53" i="1"/>
  <c r="I53" i="1" s="1"/>
  <c r="H47" i="1"/>
  <c r="I47" i="1" s="1"/>
  <c r="H42" i="1"/>
  <c r="I42" i="1" s="1"/>
  <c r="H33" i="1"/>
  <c r="I33" i="1" s="1"/>
  <c r="H30" i="1"/>
  <c r="I30" i="1" s="1"/>
  <c r="H25" i="1"/>
  <c r="I25" i="1" s="1"/>
  <c r="H22" i="1"/>
  <c r="I22" i="1" s="1"/>
  <c r="H19" i="1"/>
  <c r="I19" i="1" s="1"/>
  <c r="H15" i="1"/>
  <c r="I15" i="1" s="1"/>
  <c r="H104" i="1" l="1"/>
  <c r="I104" i="1" s="1"/>
  <c r="I103" i="1"/>
  <c r="H65" i="1"/>
  <c r="I65" i="1" s="1"/>
  <c r="I63" i="1"/>
  <c r="H98" i="1"/>
  <c r="I98" i="1" s="1"/>
  <c r="H34" i="1"/>
  <c r="H48" i="1" l="1"/>
  <c r="I48" i="1" s="1"/>
  <c r="I34" i="1"/>
  <c r="H99" i="1"/>
  <c r="H105" i="1" l="1"/>
  <c r="I105" i="1" s="1"/>
  <c r="I99" i="1"/>
</calcChain>
</file>

<file path=xl/sharedStrings.xml><?xml version="1.0" encoding="utf-8"?>
<sst xmlns="http://schemas.openxmlformats.org/spreadsheetml/2006/main" count="298" uniqueCount="286">
  <si>
    <t>Jan - Feb 12</t>
  </si>
  <si>
    <t>Ordinary Income/Expense</t>
  </si>
  <si>
    <t>Income</t>
  </si>
  <si>
    <t>Advertising Revenue</t>
  </si>
  <si>
    <t>Conference Income 2011</t>
  </si>
  <si>
    <t>Ireland 2011</t>
  </si>
  <si>
    <t>Training</t>
  </si>
  <si>
    <t>Total Ireland 2011</t>
  </si>
  <si>
    <t>Total Conference Income 2011</t>
  </si>
  <si>
    <t>Conference Income 2012</t>
  </si>
  <si>
    <t>AppSec AsiaPac 2012</t>
  </si>
  <si>
    <t>Conference</t>
  </si>
  <si>
    <t>Sponsorships</t>
  </si>
  <si>
    <t>Total AppSec AsiaPac 2012</t>
  </si>
  <si>
    <t>AppSec LatAm 2012</t>
  </si>
  <si>
    <t>AppSec LatAm 2012 - Other</t>
  </si>
  <si>
    <t>Total AppSec LatAm 2012</t>
  </si>
  <si>
    <t>AppSec Research 2012</t>
  </si>
  <si>
    <t>Total AppSec Research 2012</t>
  </si>
  <si>
    <t>AppSec US 2012</t>
  </si>
  <si>
    <t>Total AppSec US 2012</t>
  </si>
  <si>
    <t>DC 2012</t>
  </si>
  <si>
    <t>Total DC 2012</t>
  </si>
  <si>
    <t>SnoFroc 2012</t>
  </si>
  <si>
    <t>Total SnoFroc 2012</t>
  </si>
  <si>
    <t>Total Conference Income 2012</t>
  </si>
  <si>
    <t>Donated Services</t>
  </si>
  <si>
    <t>Donations</t>
  </si>
  <si>
    <t>Membership Income</t>
  </si>
  <si>
    <t>Individual Supporter</t>
  </si>
  <si>
    <t>Local Chapter Supporter</t>
  </si>
  <si>
    <t>Organization Supporter</t>
  </si>
  <si>
    <t>Membership Income - Other</t>
  </si>
  <si>
    <t>Total Membership Income</t>
  </si>
  <si>
    <t>Recovered Local Chapter Funds</t>
  </si>
  <si>
    <t>Training Income 2012</t>
  </si>
  <si>
    <t>Montreal Training 2012</t>
  </si>
  <si>
    <t>Ottawa Training 2012</t>
  </si>
  <si>
    <t>Total Training Income 2012</t>
  </si>
  <si>
    <t>Total Income</t>
  </si>
  <si>
    <t>Expense</t>
  </si>
  <si>
    <t>Bank Service Charges</t>
  </si>
  <si>
    <t>Credit Card Fees</t>
  </si>
  <si>
    <t>Bank Service Charges - Other</t>
  </si>
  <si>
    <t>Total Bank Service Charges</t>
  </si>
  <si>
    <t>Committee Support</t>
  </si>
  <si>
    <t>Chapter Committee</t>
  </si>
  <si>
    <t>OWASP on the move</t>
  </si>
  <si>
    <t>Chapter Committee - Other</t>
  </si>
  <si>
    <t>Total Chapter Committee</t>
  </si>
  <si>
    <t>Conference Committee</t>
  </si>
  <si>
    <t>Total Committee Support</t>
  </si>
  <si>
    <t>Conferences 2011</t>
  </si>
  <si>
    <t>AppSec Asia 2011</t>
  </si>
  <si>
    <t>AppSec US 2011</t>
  </si>
  <si>
    <t>LASCON 2011</t>
  </si>
  <si>
    <t>Total Conferences 2011</t>
  </si>
  <si>
    <t>Conferences 2012</t>
  </si>
  <si>
    <t>AsiaPac 2012</t>
  </si>
  <si>
    <t>SnoFrom 2012</t>
  </si>
  <si>
    <t>Total Conferences 2012</t>
  </si>
  <si>
    <t>Employee Benefits</t>
  </si>
  <si>
    <t>Internet Expenses</t>
  </si>
  <si>
    <t>Marketing and Communications</t>
  </si>
  <si>
    <t>Merchandise</t>
  </si>
  <si>
    <t>Office Supplies</t>
  </si>
  <si>
    <t>OWASP Insurance</t>
  </si>
  <si>
    <t>Workers Compensation</t>
  </si>
  <si>
    <t>Total OWASP Insurance</t>
  </si>
  <si>
    <t>Payroll Expenses</t>
  </si>
  <si>
    <t>Employee Vacation</t>
  </si>
  <si>
    <t>Payroll - Salary</t>
  </si>
  <si>
    <t>Payroll Fees</t>
  </si>
  <si>
    <t>Payroll Taxes</t>
  </si>
  <si>
    <t>Total Payroll Expenses</t>
  </si>
  <si>
    <t>Phone Expenses</t>
  </si>
  <si>
    <t>Postage and Delivery</t>
  </si>
  <si>
    <t>Professional Fees</t>
  </si>
  <si>
    <t>Accounting</t>
  </si>
  <si>
    <t>Administrative Support</t>
  </si>
  <si>
    <t>Total Professional Fees</t>
  </si>
  <si>
    <t>Project Support</t>
  </si>
  <si>
    <t>Travel Expenses</t>
  </si>
  <si>
    <t>Airfare</t>
  </si>
  <si>
    <t>Fees</t>
  </si>
  <si>
    <t>Food</t>
  </si>
  <si>
    <t>Total Travel Expenses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</si>
  <si>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</si>
  <si>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</si>
  <si>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</si>
  <si>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</si>
  <si>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</si>
  <si>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</si>
  <si>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</si>
  <si>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</si>
  <si>
    <t>Jan 12</t>
  </si>
  <si>
    <t>Feb 29, 12</t>
  </si>
  <si>
    <t>ASSETS</t>
  </si>
  <si>
    <t>Current Assets</t>
  </si>
  <si>
    <t>Checking/Savings</t>
  </si>
  <si>
    <t>Citibank Checking</t>
  </si>
  <si>
    <t>Citibank Money Market</t>
  </si>
  <si>
    <t>Paypal</t>
  </si>
  <si>
    <t>Smith Barney Checking</t>
  </si>
  <si>
    <t>Total Checking/Savings</t>
  </si>
  <si>
    <t>Accounts Receivable</t>
  </si>
  <si>
    <t>Total Accounts Receivable</t>
  </si>
  <si>
    <t>Total Current Assets</t>
  </si>
  <si>
    <t>Fixed Assets</t>
  </si>
  <si>
    <t>Equipment</t>
  </si>
  <si>
    <t>OWASP.org</t>
  </si>
  <si>
    <t>Accumulated Dep - OWASP.org</t>
  </si>
  <si>
    <t>OWASP.org - Other</t>
  </si>
  <si>
    <t>Total OWASP.org</t>
  </si>
  <si>
    <t>Total Fixed Assets</t>
  </si>
  <si>
    <t>TOTAL ASSETS</t>
  </si>
  <si>
    <t>LIABILITIES &amp; EQUITY</t>
  </si>
  <si>
    <t>Liabilities</t>
  </si>
  <si>
    <t>Current Liabilities</t>
  </si>
  <si>
    <t>Credit Cards</t>
  </si>
  <si>
    <t>Chase Credit Card</t>
  </si>
  <si>
    <t>Total Credit Cards</t>
  </si>
  <si>
    <t>Other Current Liabilities</t>
  </si>
  <si>
    <t>Accrued Employee HSA Contrib</t>
  </si>
  <si>
    <t>Accrued Employee Medical Expens</t>
  </si>
  <si>
    <t>Accrued Employee Simple IRA Con</t>
  </si>
  <si>
    <t>Due to Local Chapters</t>
  </si>
  <si>
    <t>Due to Ahmedabad</t>
  </si>
  <si>
    <t>Due to Algeria</t>
  </si>
  <si>
    <t>Due to Andalucia</t>
  </si>
  <si>
    <t>Due to Argentina</t>
  </si>
  <si>
    <t>Due to Atlanta</t>
  </si>
  <si>
    <t>Due to Austin</t>
  </si>
  <si>
    <t>Due to Austria</t>
  </si>
  <si>
    <t>Due to Bangalore</t>
  </si>
  <si>
    <t>Due to Bay Area</t>
  </si>
  <si>
    <t>Due to Belgium</t>
  </si>
  <si>
    <t>Due to Birmingham</t>
  </si>
  <si>
    <t>Due to Bolivia</t>
  </si>
  <si>
    <t>Due to Boston</t>
  </si>
  <si>
    <t>Due to Boulder</t>
  </si>
  <si>
    <t>Due to Brasilia</t>
  </si>
  <si>
    <t>Due to Brazil</t>
  </si>
  <si>
    <t>Due to Brisbane</t>
  </si>
  <si>
    <t>Due to Campinas</t>
  </si>
  <si>
    <t>Due to Charlotte</t>
  </si>
  <si>
    <t>Due to Charlottesville</t>
  </si>
  <si>
    <t>Due to Chennai</t>
  </si>
  <si>
    <t>Due to Chicago</t>
  </si>
  <si>
    <t>Due to Chile</t>
  </si>
  <si>
    <t>Due to China</t>
  </si>
  <si>
    <t>Due to Cincinatti</t>
  </si>
  <si>
    <t>Due to Cleveland</t>
  </si>
  <si>
    <t>Due to Columbus</t>
  </si>
  <si>
    <t>Due to Costa Rica</t>
  </si>
  <si>
    <t>Due to Croatia</t>
  </si>
  <si>
    <t>Due to Dallas</t>
  </si>
  <si>
    <t>Due to Delhi</t>
  </si>
  <si>
    <t>Due to Denver</t>
  </si>
  <si>
    <t>Due to Dublin</t>
  </si>
  <si>
    <t>Due to Ecuador</t>
  </si>
  <si>
    <t>Due to Edmonton</t>
  </si>
  <si>
    <t>Due to France</t>
  </si>
  <si>
    <t>Due to Geneva</t>
  </si>
  <si>
    <t>Due to Germany</t>
  </si>
  <si>
    <t>Due to Goiania</t>
  </si>
  <si>
    <t>Due to Gothenburg</t>
  </si>
  <si>
    <t>Due to Greece</t>
  </si>
  <si>
    <t>Due to Guatemala</t>
  </si>
  <si>
    <t>Due to Hawaii</t>
  </si>
  <si>
    <t>Due to Helsinki</t>
  </si>
  <si>
    <t>Due to Hong Kong</t>
  </si>
  <si>
    <t>Due to Houston</t>
  </si>
  <si>
    <t>Due to Huntsville</t>
  </si>
  <si>
    <t>Due to Hyderabad</t>
  </si>
  <si>
    <t>Due to India</t>
  </si>
  <si>
    <t>Due to Indianapolis</t>
  </si>
  <si>
    <t>Due to Indonesia</t>
  </si>
  <si>
    <t>Due to Israel</t>
  </si>
  <si>
    <t>Due to Italy</t>
  </si>
  <si>
    <t>Due to Japan</t>
  </si>
  <si>
    <t>Due to Kansas City</t>
  </si>
  <si>
    <t>Due to Leeds UK</t>
  </si>
  <si>
    <t>Due to Limerick</t>
  </si>
  <si>
    <t>Due to London</t>
  </si>
  <si>
    <t>Due to Long Island</t>
  </si>
  <si>
    <t>Due to Los Angeles</t>
  </si>
  <si>
    <t>Due to Louisville</t>
  </si>
  <si>
    <t>Due to Luxemberg</t>
  </si>
  <si>
    <t>Due to Malaysia</t>
  </si>
  <si>
    <t>Due to Manchester</t>
  </si>
  <si>
    <t>Due to Melbourne</t>
  </si>
  <si>
    <t>Due to Memphis</t>
  </si>
  <si>
    <t>Due to Miami Mt Lauderdale</t>
  </si>
  <si>
    <t>Due to Milwaukee</t>
  </si>
  <si>
    <t>Due to Minneapolis St Paul</t>
  </si>
  <si>
    <t>Due to Montreal</t>
  </si>
  <si>
    <t>Due to Morocco</t>
  </si>
  <si>
    <t>Due to Mumbai</t>
  </si>
  <si>
    <t>Due to Nashville</t>
  </si>
  <si>
    <t>Due to Netherlands</t>
  </si>
  <si>
    <t>Due to New Zealand</t>
  </si>
  <si>
    <t>Due to Norway</t>
  </si>
  <si>
    <t>Due to NYC</t>
  </si>
  <si>
    <t>Due to Ohio</t>
  </si>
  <si>
    <t>Due to Omaha</t>
  </si>
  <si>
    <t>Due to Orange County</t>
  </si>
  <si>
    <t>Due to Orlando</t>
  </si>
  <si>
    <t>Due to Ottawa</t>
  </si>
  <si>
    <t>Due to Pakistan</t>
  </si>
  <si>
    <t>Due to Paraiba</t>
  </si>
  <si>
    <t>Due to Peoria</t>
  </si>
  <si>
    <t>Due to Perth Australia</t>
  </si>
  <si>
    <t>Due to Peru</t>
  </si>
  <si>
    <t>Due to Philadelphia</t>
  </si>
  <si>
    <t>Due to Phoenix</t>
  </si>
  <si>
    <t>Due to Pittsburgh</t>
  </si>
  <si>
    <t>Due to Poland</t>
  </si>
  <si>
    <t>Due to Portland</t>
  </si>
  <si>
    <t>Due to Porto Alegre</t>
  </si>
  <si>
    <t>Due to Portugal</t>
  </si>
  <si>
    <t>Due to Puerto Rico</t>
  </si>
  <si>
    <t>Due to Quebec City</t>
  </si>
  <si>
    <t>Due to Recife</t>
  </si>
  <si>
    <t>Due to Riyadh</t>
  </si>
  <si>
    <t>Due to Rochester</t>
  </si>
  <si>
    <t>Due to Romania</t>
  </si>
  <si>
    <t>Due to Russia</t>
  </si>
  <si>
    <t>Due to Sacramento</t>
  </si>
  <si>
    <t>Due to Saint Louis</t>
  </si>
  <si>
    <t>Due to Salt Lake</t>
  </si>
  <si>
    <t>Due to San Antonio</t>
  </si>
  <si>
    <t>Due to San Diego</t>
  </si>
  <si>
    <t>Due to Sao Paulo</t>
  </si>
  <si>
    <t>Due to Saudi Arabia</t>
  </si>
  <si>
    <t>Due to Scotland</t>
  </si>
  <si>
    <t>Due to Seattle</t>
  </si>
  <si>
    <t>Due to Singapore</t>
  </si>
  <si>
    <t>Due to Slovakia</t>
  </si>
  <si>
    <t>Due to Slovenia</t>
  </si>
  <si>
    <t>Due to South Dakota</t>
  </si>
  <si>
    <t>Due to South Florida</t>
  </si>
  <si>
    <t>Due to South Korea</t>
  </si>
  <si>
    <t>Due to Spain</t>
  </si>
  <si>
    <t>Due to Suncoast</t>
  </si>
  <si>
    <t>Due to Sweden</t>
  </si>
  <si>
    <t>Due to Switzerland</t>
  </si>
  <si>
    <t>Due to Sydney</t>
  </si>
  <si>
    <t>Due to Tampa</t>
  </si>
  <si>
    <t>Due to Thailand</t>
  </si>
  <si>
    <t>Due to Tokyo</t>
  </si>
  <si>
    <t>Due to Toronto</t>
  </si>
  <si>
    <t>Due to Turkey</t>
  </si>
  <si>
    <t>Due to United Arab Emirates</t>
  </si>
  <si>
    <t>Due to Uruguay</t>
  </si>
  <si>
    <t>Due to Vancouver</t>
  </si>
  <si>
    <t>Due to Vermont</t>
  </si>
  <si>
    <t>Due to Virginia</t>
  </si>
  <si>
    <t>Due to Washington DC</t>
  </si>
  <si>
    <t>Due to Ypisilanti</t>
  </si>
  <si>
    <t>Total Due to Local Chapters</t>
  </si>
  <si>
    <t>Due to Projects</t>
  </si>
  <si>
    <t>Due to AppSec Tutorial Series</t>
  </si>
  <si>
    <t>Due to ASVS</t>
  </si>
  <si>
    <t>Due to China Project</t>
  </si>
  <si>
    <t>Due to dotnet</t>
  </si>
  <si>
    <t>Due to ESAPI</t>
  </si>
  <si>
    <t>Due to Live CD</t>
  </si>
  <si>
    <t>Due to Mobile Security</t>
  </si>
  <si>
    <t>Due to ModSecurity</t>
  </si>
  <si>
    <t>Due to OpenSamm</t>
  </si>
  <si>
    <t>Due to OWASP CTF</t>
  </si>
  <si>
    <t>Due to PodCast</t>
  </si>
  <si>
    <t>Due to Testing Guide</t>
  </si>
  <si>
    <t>Due to Zed Attack Proxy</t>
  </si>
  <si>
    <t>Total Due to Projects</t>
  </si>
  <si>
    <t>Payroll Liabilities</t>
  </si>
  <si>
    <t>Accrued Vacation Payable</t>
  </si>
  <si>
    <t>Total Payroll Liabilities</t>
  </si>
  <si>
    <t>Total Other Current Liabilities</t>
  </si>
  <si>
    <t>Total Current Liabilities</t>
  </si>
  <si>
    <t>Total Liabilities</t>
  </si>
  <si>
    <t>Equity</t>
  </si>
  <si>
    <t>Retained Earnings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</si>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</sst>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164" fontId="4" fillId="0" borderId="0" xfId="0" applyNumberFormat="1" applyFont="1"/>
    <xf numFmtId="0" fontId="3" fillId="0" borderId="0" xfId="0" applyFont="1"/>
    <xf numFmtId="0" fontId="3" fillId="0" borderId="0" xfId="0" applyNumberFormat="1" applyFont="1"/>
    <xf numFmtId="0" fontId="2" fillId="0" borderId="0" xfId="0" applyNumberFormat="1" applyFont="1"/>
    <xf numFmtId="164" fontId="4" fillId="0" borderId="0" xfId="0" applyNumberFormat="1" applyFont="1" applyBorder="1"/>
    <xf numFmtId="164" fontId="4" fillId="0" borderId="3" xfId="0" applyNumberFormat="1" applyFont="1" applyBorder="1"/>
    <xf numFmtId="164" fontId="4" fillId="0" borderId="2" xfId="0" applyNumberFormat="1" applyFont="1" applyBorder="1"/>
    <xf numFmtId="164" fontId="4" fillId="0" borderId="4" xfId="0" applyNumberFormat="1" applyFont="1" applyBorder="1"/>
    <xf numFmtId="164" fontId="2" fillId="0" borderId="5" xfId="0" applyNumberFormat="1" applyFont="1" applyBorder="1"/>
    <xf numFmtId="164" fontId="3" fillId="0" borderId="0" xfId="0" applyNumberFormat="1" applyFont="1" applyBorder="1"/>
    <xf numFmtId="0" fontId="3" fillId="0" borderId="0" xfId="0" applyNumberFormat="1" applyFont="1" applyBorder="1"/>
    <xf numFmtId="164" fontId="2" fillId="0" borderId="0" xfId="0" applyNumberFormat="1" applyFont="1" applyBorder="1"/>
    <xf numFmtId="164" fontId="5" fillId="0" borderId="0" xfId="0" applyNumberFormat="1" applyFont="1" applyBorder="1"/>
    <xf numFmtId="17" fontId="5" fillId="0" borderId="2" xfId="0" applyNumberFormat="1" applyFont="1" applyBorder="1" applyAlignment="1">
      <alignment horizontal="center"/>
    </xf>
    <xf numFmtId="49" fontId="2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3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F59" sqref="F59"/>
    </sheetView>
  </sheetViews>
  <sheetFormatPr defaultRowHeight="14.5" x14ac:dyDescent="0.35"/>
  <cols>
    <col min="1" max="5" width="2.90625" style="9" customWidth="1"/>
    <col min="6" max="6" width="19.90625" style="9" customWidth="1"/>
    <col min="7" max="7" width="8.08984375" style="8" bestFit="1" customWidth="1"/>
    <col min="8" max="8" width="9.36328125" style="8" bestFit="1" customWidth="1"/>
    <col min="9" max="9" width="9.6328125" style="7" bestFit="1" customWidth="1"/>
    <col min="10" max="19" width="2.90625" style="9" customWidth="1"/>
    <col min="20" max="20" width="23.26953125" style="9" customWidth="1"/>
    <col min="21" max="21" width="9" style="8" bestFit="1" customWidth="1"/>
  </cols>
  <sheetData>
    <row r="1" spans="1:21" s="2" customFormat="1" ht="15" thickBot="1" x14ac:dyDescent="0.4">
      <c r="A1" s="3"/>
      <c r="B1" s="3"/>
      <c r="C1" s="3"/>
      <c r="D1" s="3"/>
      <c r="E1" s="3"/>
      <c r="F1" s="3"/>
      <c r="G1" s="4" t="s">
        <v>95</v>
      </c>
      <c r="H1" s="4" t="s">
        <v>0</v>
      </c>
      <c r="I1" s="19">
        <v>40940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 t="s">
        <v>96</v>
      </c>
    </row>
    <row r="2" spans="1:21" ht="15" thickTop="1" x14ac:dyDescent="0.35">
      <c r="A2" s="5"/>
      <c r="B2" s="5" t="s">
        <v>1</v>
      </c>
      <c r="C2" s="5"/>
      <c r="D2" s="5"/>
      <c r="E2" s="5"/>
      <c r="F2" s="5"/>
      <c r="G2" s="6"/>
      <c r="H2" s="6"/>
      <c r="J2" s="5"/>
      <c r="K2" s="5"/>
      <c r="L2" s="5"/>
      <c r="M2" s="5"/>
      <c r="N2" s="5"/>
      <c r="O2" s="5" t="s">
        <v>97</v>
      </c>
      <c r="P2" s="5"/>
      <c r="Q2" s="5"/>
      <c r="R2" s="5"/>
      <c r="S2" s="5"/>
      <c r="T2" s="5"/>
      <c r="U2" s="6"/>
    </row>
    <row r="3" spans="1:21" x14ac:dyDescent="0.35">
      <c r="A3" s="5"/>
      <c r="B3" s="5"/>
      <c r="C3" s="5" t="s">
        <v>2</v>
      </c>
      <c r="D3" s="5"/>
      <c r="E3" s="5"/>
      <c r="F3" s="5"/>
      <c r="H3" s="6"/>
      <c r="L3" s="5"/>
      <c r="O3" s="5"/>
      <c r="P3" s="5" t="s">
        <v>98</v>
      </c>
      <c r="Q3" s="5"/>
      <c r="R3" s="5"/>
      <c r="S3" s="5"/>
      <c r="T3" s="5"/>
      <c r="U3" s="6"/>
    </row>
    <row r="4" spans="1:21" x14ac:dyDescent="0.35">
      <c r="A4" s="5"/>
      <c r="B4" s="5"/>
      <c r="C4" s="5"/>
      <c r="D4" s="5" t="s">
        <v>3</v>
      </c>
      <c r="E4" s="5"/>
      <c r="F4" s="5"/>
      <c r="G4" s="10"/>
      <c r="H4" s="10">
        <v>2500</v>
      </c>
      <c r="I4" s="15">
        <f>H4-G4</f>
        <v>2500</v>
      </c>
      <c r="J4" s="5"/>
      <c r="K4" s="5"/>
      <c r="M4" s="5"/>
      <c r="N4" s="5"/>
      <c r="O4" s="5"/>
      <c r="P4" s="5"/>
      <c r="Q4" s="5" t="s">
        <v>99</v>
      </c>
      <c r="R4" s="5"/>
      <c r="S4" s="5"/>
      <c r="T4" s="5"/>
      <c r="U4" s="6"/>
    </row>
    <row r="5" spans="1:21" x14ac:dyDescent="0.35">
      <c r="A5" s="5"/>
      <c r="B5" s="5"/>
      <c r="C5" s="5"/>
      <c r="D5" s="5" t="s">
        <v>4</v>
      </c>
      <c r="E5" s="5"/>
      <c r="F5" s="5"/>
      <c r="G5" s="10"/>
      <c r="H5" s="10"/>
      <c r="I5" s="15"/>
      <c r="J5" s="5"/>
      <c r="K5" s="5"/>
      <c r="L5" s="5"/>
      <c r="M5" s="5"/>
      <c r="N5" s="5"/>
      <c r="O5" s="5"/>
      <c r="P5" s="5"/>
      <c r="Q5" s="5"/>
      <c r="R5" s="5" t="s">
        <v>100</v>
      </c>
      <c r="S5" s="5"/>
      <c r="T5" s="5"/>
      <c r="U5" s="6">
        <v>78005.509999999995</v>
      </c>
    </row>
    <row r="6" spans="1:21" x14ac:dyDescent="0.35">
      <c r="A6" s="5"/>
      <c r="B6" s="5"/>
      <c r="C6" s="5"/>
      <c r="D6" s="5"/>
      <c r="E6" s="5" t="s">
        <v>5</v>
      </c>
      <c r="F6" s="5"/>
      <c r="G6" s="10"/>
      <c r="H6" s="10"/>
      <c r="I6" s="15"/>
      <c r="J6" s="5"/>
      <c r="K6" s="5"/>
      <c r="L6" s="5"/>
      <c r="M6" s="5"/>
      <c r="N6" s="5"/>
      <c r="O6" s="5"/>
      <c r="P6" s="5"/>
      <c r="Q6" s="5"/>
      <c r="R6" s="5" t="s">
        <v>101</v>
      </c>
      <c r="S6" s="5"/>
      <c r="T6" s="5"/>
      <c r="U6" s="6">
        <v>111915.23</v>
      </c>
    </row>
    <row r="7" spans="1:21" x14ac:dyDescent="0.35">
      <c r="A7" s="5"/>
      <c r="B7" s="5"/>
      <c r="C7" s="5"/>
      <c r="D7" s="5"/>
      <c r="E7" s="5"/>
      <c r="F7" s="5" t="s">
        <v>6</v>
      </c>
      <c r="G7" s="10">
        <v>0</v>
      </c>
      <c r="H7" s="10">
        <v>0</v>
      </c>
      <c r="I7" s="15">
        <f t="shared" ref="I7:I68" si="0">H7-G7</f>
        <v>0</v>
      </c>
      <c r="J7" s="5"/>
      <c r="K7" s="5"/>
      <c r="L7" s="5"/>
      <c r="M7" s="5"/>
      <c r="N7" s="5"/>
      <c r="O7" s="5"/>
      <c r="P7" s="5"/>
      <c r="Q7" s="5"/>
      <c r="R7" s="5" t="s">
        <v>102</v>
      </c>
      <c r="S7" s="5"/>
      <c r="T7" s="5"/>
      <c r="U7" s="6">
        <v>32830.04</v>
      </c>
    </row>
    <row r="8" spans="1:21" ht="15" thickBot="1" x14ac:dyDescent="0.4">
      <c r="A8" s="5"/>
      <c r="B8" s="5"/>
      <c r="C8" s="5"/>
      <c r="D8" s="5"/>
      <c r="E8" s="5" t="s">
        <v>7</v>
      </c>
      <c r="F8" s="5"/>
      <c r="G8" s="10">
        <f>ROUND(SUM(G6:G7),5)</f>
        <v>0</v>
      </c>
      <c r="H8" s="10">
        <f>ROUND(SUM(H6:H7),5)</f>
        <v>0</v>
      </c>
      <c r="I8" s="15">
        <f t="shared" si="0"/>
        <v>0</v>
      </c>
      <c r="J8" s="5"/>
      <c r="K8" s="5"/>
      <c r="L8" s="5"/>
      <c r="M8" s="5"/>
      <c r="N8" s="5"/>
      <c r="O8" s="5"/>
      <c r="P8" s="5"/>
      <c r="Q8" s="5"/>
      <c r="R8" s="5" t="s">
        <v>103</v>
      </c>
      <c r="S8" s="5"/>
      <c r="T8" s="5"/>
      <c r="U8" s="12">
        <v>80241.990000000005</v>
      </c>
    </row>
    <row r="9" spans="1:21" ht="29" customHeight="1" x14ac:dyDescent="0.35">
      <c r="A9" s="5"/>
      <c r="B9" s="5"/>
      <c r="C9" s="5"/>
      <c r="D9" s="5" t="s">
        <v>8</v>
      </c>
      <c r="E9" s="5"/>
      <c r="F9" s="5"/>
      <c r="G9" s="10">
        <f>ROUND(G5+G8,5)</f>
        <v>0</v>
      </c>
      <c r="H9" s="10">
        <f>ROUND(H5+H8,5)</f>
        <v>0</v>
      </c>
      <c r="I9" s="15">
        <f t="shared" si="0"/>
        <v>0</v>
      </c>
      <c r="J9" s="5"/>
      <c r="K9" s="5"/>
      <c r="L9" s="5"/>
      <c r="M9" s="5"/>
      <c r="N9" s="5"/>
      <c r="O9" s="5"/>
      <c r="P9" s="5"/>
      <c r="Q9" s="5" t="s">
        <v>104</v>
      </c>
      <c r="R9" s="5"/>
      <c r="S9" s="5"/>
      <c r="T9" s="5"/>
      <c r="U9" s="6">
        <f>ROUND(SUM(U4:U8),5)</f>
        <v>302992.77</v>
      </c>
    </row>
    <row r="10" spans="1:21" ht="29" customHeight="1" x14ac:dyDescent="0.35">
      <c r="A10" s="5"/>
      <c r="B10" s="5"/>
      <c r="C10" s="5"/>
      <c r="D10" s="5" t="s">
        <v>9</v>
      </c>
      <c r="E10" s="5"/>
      <c r="F10" s="5"/>
      <c r="G10" s="10"/>
      <c r="H10" s="10"/>
      <c r="I10" s="15"/>
      <c r="J10" s="5"/>
      <c r="K10" s="5"/>
      <c r="L10" s="5"/>
      <c r="M10" s="5"/>
      <c r="N10" s="5"/>
      <c r="O10" s="5"/>
      <c r="P10" s="5"/>
      <c r="Q10" s="5" t="s">
        <v>105</v>
      </c>
      <c r="R10" s="5"/>
      <c r="S10" s="5"/>
      <c r="T10" s="5"/>
      <c r="U10" s="6"/>
    </row>
    <row r="11" spans="1:21" ht="15" thickBot="1" x14ac:dyDescent="0.4">
      <c r="A11" s="5"/>
      <c r="B11" s="5"/>
      <c r="C11" s="5"/>
      <c r="D11" s="5"/>
      <c r="E11" s="5" t="s">
        <v>10</v>
      </c>
      <c r="F11" s="5"/>
      <c r="G11" s="10"/>
      <c r="H11" s="10"/>
      <c r="I11" s="15"/>
      <c r="J11" s="5"/>
      <c r="K11" s="5"/>
      <c r="L11" s="5"/>
      <c r="M11" s="5"/>
      <c r="N11" s="5"/>
      <c r="O11" s="5"/>
      <c r="P11" s="5"/>
      <c r="Q11" s="5"/>
      <c r="R11" s="5" t="s">
        <v>105</v>
      </c>
      <c r="S11" s="5"/>
      <c r="T11" s="5"/>
      <c r="U11" s="10">
        <v>69697.98</v>
      </c>
    </row>
    <row r="12" spans="1:21" ht="15" thickBot="1" x14ac:dyDescent="0.4">
      <c r="A12" s="5"/>
      <c r="B12" s="5"/>
      <c r="C12" s="5"/>
      <c r="D12" s="5"/>
      <c r="E12" s="5"/>
      <c r="F12" s="5" t="s">
        <v>11</v>
      </c>
      <c r="G12" s="16"/>
      <c r="H12" s="10">
        <v>2220.86</v>
      </c>
      <c r="I12" s="15">
        <f t="shared" si="0"/>
        <v>2220.86</v>
      </c>
      <c r="O12" s="5"/>
      <c r="P12" s="5"/>
      <c r="Q12" s="5" t="s">
        <v>106</v>
      </c>
      <c r="R12" s="5"/>
      <c r="S12" s="5"/>
      <c r="T12" s="5"/>
      <c r="U12" s="11">
        <f>ROUND(SUM(U10:U11),5)</f>
        <v>69697.98</v>
      </c>
    </row>
    <row r="13" spans="1:21" x14ac:dyDescent="0.35">
      <c r="A13" s="5"/>
      <c r="B13" s="5"/>
      <c r="C13" s="5"/>
      <c r="D13" s="5"/>
      <c r="E13" s="5"/>
      <c r="F13" s="5" t="s">
        <v>12</v>
      </c>
      <c r="G13" s="10">
        <v>6000</v>
      </c>
      <c r="H13" s="10">
        <v>15500</v>
      </c>
      <c r="I13" s="15">
        <f t="shared" si="0"/>
        <v>9500</v>
      </c>
      <c r="J13" s="5"/>
      <c r="K13" s="5"/>
      <c r="L13" s="5"/>
      <c r="M13" s="5"/>
      <c r="N13" s="5"/>
      <c r="O13" s="5"/>
      <c r="P13" s="5" t="s">
        <v>107</v>
      </c>
      <c r="Q13" s="5"/>
      <c r="R13" s="5"/>
      <c r="S13" s="5"/>
      <c r="T13" s="5"/>
      <c r="U13" s="6">
        <f>ROUND(U3+U9+U12,5)</f>
        <v>372690.75</v>
      </c>
    </row>
    <row r="14" spans="1:21" x14ac:dyDescent="0.35">
      <c r="A14" s="5"/>
      <c r="B14" s="5"/>
      <c r="C14" s="5"/>
      <c r="D14" s="5"/>
      <c r="E14" s="5"/>
      <c r="F14" s="5" t="s">
        <v>6</v>
      </c>
      <c r="G14" s="16"/>
      <c r="H14" s="10">
        <v>2517.41</v>
      </c>
      <c r="I14" s="15">
        <f t="shared" si="0"/>
        <v>2517.41</v>
      </c>
      <c r="O14" s="5"/>
      <c r="P14" s="5" t="s">
        <v>108</v>
      </c>
      <c r="Q14" s="5"/>
      <c r="R14" s="5"/>
      <c r="S14" s="5"/>
      <c r="T14" s="5"/>
      <c r="U14" s="6"/>
    </row>
    <row r="15" spans="1:21" x14ac:dyDescent="0.35">
      <c r="A15" s="5"/>
      <c r="B15" s="5"/>
      <c r="C15" s="5"/>
      <c r="D15" s="5"/>
      <c r="E15" s="5" t="s">
        <v>13</v>
      </c>
      <c r="F15" s="5"/>
      <c r="G15" s="10">
        <f>ROUND(SUM(G11:G13),5)</f>
        <v>6000</v>
      </c>
      <c r="H15" s="10">
        <f>ROUND(SUM(H11:H14),5)</f>
        <v>20238.27</v>
      </c>
      <c r="I15" s="15">
        <f t="shared" si="0"/>
        <v>14238.27</v>
      </c>
      <c r="J15" s="5"/>
      <c r="K15" s="5"/>
      <c r="L15" s="5"/>
      <c r="M15" s="5"/>
      <c r="N15" s="5"/>
      <c r="O15" s="5"/>
      <c r="P15" s="5"/>
      <c r="Q15" s="5" t="s">
        <v>109</v>
      </c>
      <c r="R15" s="5"/>
      <c r="S15" s="5"/>
      <c r="T15" s="5"/>
      <c r="U15" s="6">
        <v>17506.009999999998</v>
      </c>
    </row>
    <row r="16" spans="1:21" ht="29" customHeight="1" x14ac:dyDescent="0.35">
      <c r="A16" s="5"/>
      <c r="B16" s="5"/>
      <c r="C16" s="5"/>
      <c r="D16" s="5"/>
      <c r="E16" s="5" t="s">
        <v>14</v>
      </c>
      <c r="F16" s="5"/>
      <c r="G16" s="16"/>
      <c r="H16" s="10"/>
      <c r="I16" s="15"/>
      <c r="O16" s="5"/>
      <c r="P16" s="5"/>
      <c r="Q16" s="5" t="s">
        <v>110</v>
      </c>
      <c r="R16" s="5"/>
      <c r="S16" s="5"/>
      <c r="T16" s="5"/>
      <c r="U16" s="6"/>
    </row>
    <row r="17" spans="1:21" x14ac:dyDescent="0.35">
      <c r="A17" s="5"/>
      <c r="B17" s="5"/>
      <c r="C17" s="5"/>
      <c r="D17" s="5"/>
      <c r="E17" s="5"/>
      <c r="F17" s="5" t="s">
        <v>12</v>
      </c>
      <c r="G17" s="16"/>
      <c r="H17" s="10">
        <v>3000</v>
      </c>
      <c r="I17" s="15">
        <f t="shared" si="0"/>
        <v>3000</v>
      </c>
      <c r="O17" s="5"/>
      <c r="P17" s="5"/>
      <c r="Q17" s="5"/>
      <c r="R17" s="5" t="s">
        <v>111</v>
      </c>
      <c r="S17" s="5"/>
      <c r="T17" s="5"/>
      <c r="U17" s="6">
        <v>-30000</v>
      </c>
    </row>
    <row r="18" spans="1:21" ht="15" thickBot="1" x14ac:dyDescent="0.4">
      <c r="A18" s="5"/>
      <c r="B18" s="5"/>
      <c r="C18" s="5"/>
      <c r="D18" s="5"/>
      <c r="E18" s="5"/>
      <c r="F18" s="5" t="s">
        <v>15</v>
      </c>
      <c r="G18" s="16"/>
      <c r="H18" s="10">
        <v>244.57</v>
      </c>
      <c r="I18" s="15">
        <f t="shared" si="0"/>
        <v>244.57</v>
      </c>
      <c r="O18" s="5"/>
      <c r="P18" s="5"/>
      <c r="Q18" s="5"/>
      <c r="R18" s="5" t="s">
        <v>112</v>
      </c>
      <c r="S18" s="5"/>
      <c r="T18" s="5"/>
      <c r="U18" s="10">
        <v>30000</v>
      </c>
    </row>
    <row r="19" spans="1:21" ht="15" thickBot="1" x14ac:dyDescent="0.4">
      <c r="A19" s="5"/>
      <c r="B19" s="5"/>
      <c r="C19" s="5"/>
      <c r="D19" s="5"/>
      <c r="E19" s="5" t="s">
        <v>16</v>
      </c>
      <c r="F19" s="5"/>
      <c r="G19" s="16"/>
      <c r="H19" s="10">
        <f>ROUND(SUM(H16:H18),5)</f>
        <v>3244.57</v>
      </c>
      <c r="I19" s="15">
        <f t="shared" si="0"/>
        <v>3244.57</v>
      </c>
      <c r="O19" s="5"/>
      <c r="P19" s="5"/>
      <c r="Q19" s="5" t="s">
        <v>113</v>
      </c>
      <c r="R19" s="5"/>
      <c r="S19" s="5"/>
      <c r="T19" s="5"/>
      <c r="U19" s="13">
        <f>ROUND(SUM(U16:U18),5)</f>
        <v>0</v>
      </c>
    </row>
    <row r="20" spans="1:21" ht="29" customHeight="1" thickBot="1" x14ac:dyDescent="0.4">
      <c r="A20" s="5"/>
      <c r="B20" s="5"/>
      <c r="C20" s="5"/>
      <c r="D20" s="5"/>
      <c r="E20" s="5" t="s">
        <v>17</v>
      </c>
      <c r="F20" s="5"/>
      <c r="G20" s="16"/>
      <c r="H20" s="10"/>
      <c r="I20" s="15"/>
      <c r="O20" s="5"/>
      <c r="P20" s="5" t="s">
        <v>114</v>
      </c>
      <c r="Q20" s="5"/>
      <c r="R20" s="5"/>
      <c r="S20" s="5"/>
      <c r="T20" s="5"/>
      <c r="U20" s="13">
        <f>ROUND(SUM(U14:U15)+U19,5)</f>
        <v>17506.009999999998</v>
      </c>
    </row>
    <row r="21" spans="1:21" ht="15" thickBot="1" x14ac:dyDescent="0.4">
      <c r="A21" s="5"/>
      <c r="B21" s="5"/>
      <c r="C21" s="5"/>
      <c r="D21" s="5"/>
      <c r="E21" s="5"/>
      <c r="F21" s="5" t="s">
        <v>12</v>
      </c>
      <c r="G21" s="16"/>
      <c r="H21" s="10">
        <v>4000</v>
      </c>
      <c r="I21" s="15">
        <f t="shared" si="0"/>
        <v>4000</v>
      </c>
      <c r="O21" s="5" t="s">
        <v>115</v>
      </c>
      <c r="P21" s="5"/>
      <c r="Q21" s="5"/>
      <c r="R21" s="5"/>
      <c r="S21" s="5"/>
      <c r="T21" s="5"/>
      <c r="U21" s="14">
        <f>ROUND(U2+U13+U20,5)</f>
        <v>390196.76</v>
      </c>
    </row>
    <row r="22" spans="1:21" ht="15" thickTop="1" x14ac:dyDescent="0.35">
      <c r="A22" s="5"/>
      <c r="B22" s="5"/>
      <c r="C22" s="5"/>
      <c r="D22" s="5"/>
      <c r="E22" s="5" t="s">
        <v>18</v>
      </c>
      <c r="F22" s="5"/>
      <c r="G22" s="16"/>
      <c r="H22" s="10">
        <f>ROUND(SUM(H20:H21),5)</f>
        <v>4000</v>
      </c>
      <c r="I22" s="15">
        <f t="shared" si="0"/>
        <v>4000</v>
      </c>
      <c r="O22" s="5" t="s">
        <v>116</v>
      </c>
      <c r="P22" s="5"/>
      <c r="Q22" s="5"/>
      <c r="R22" s="5"/>
      <c r="S22" s="5"/>
      <c r="T22" s="5"/>
      <c r="U22" s="6"/>
    </row>
    <row r="23" spans="1:21" ht="29" customHeight="1" x14ac:dyDescent="0.35">
      <c r="A23" s="5"/>
      <c r="B23" s="5"/>
      <c r="C23" s="5"/>
      <c r="D23" s="5"/>
      <c r="E23" s="5" t="s">
        <v>19</v>
      </c>
      <c r="F23" s="5"/>
      <c r="G23" s="10"/>
      <c r="H23" s="10"/>
      <c r="I23" s="15"/>
      <c r="J23" s="5"/>
      <c r="K23" s="5"/>
      <c r="L23" s="5"/>
      <c r="M23" s="5"/>
      <c r="N23" s="5"/>
      <c r="O23" s="5"/>
      <c r="P23" s="5" t="s">
        <v>117</v>
      </c>
      <c r="Q23" s="5"/>
      <c r="R23" s="5"/>
      <c r="S23" s="5"/>
      <c r="T23" s="5"/>
      <c r="U23" s="6"/>
    </row>
    <row r="24" spans="1:21" x14ac:dyDescent="0.35">
      <c r="A24" s="5"/>
      <c r="B24" s="5"/>
      <c r="C24" s="5"/>
      <c r="D24" s="5"/>
      <c r="E24" s="5"/>
      <c r="F24" s="5" t="s">
        <v>12</v>
      </c>
      <c r="G24" s="10">
        <v>6000</v>
      </c>
      <c r="H24" s="10">
        <v>14000</v>
      </c>
      <c r="I24" s="15">
        <f t="shared" si="0"/>
        <v>8000</v>
      </c>
      <c r="J24" s="5"/>
      <c r="K24" s="5"/>
      <c r="L24" s="5"/>
      <c r="M24" s="5"/>
      <c r="N24" s="5"/>
      <c r="O24" s="5"/>
      <c r="P24" s="5"/>
      <c r="Q24" s="5" t="s">
        <v>118</v>
      </c>
      <c r="R24" s="5"/>
      <c r="S24" s="5"/>
      <c r="T24" s="5"/>
      <c r="U24" s="6"/>
    </row>
    <row r="25" spans="1:21" x14ac:dyDescent="0.35">
      <c r="A25" s="5"/>
      <c r="B25" s="5"/>
      <c r="C25" s="5"/>
      <c r="D25" s="5"/>
      <c r="E25" s="5" t="s">
        <v>20</v>
      </c>
      <c r="F25" s="5"/>
      <c r="G25" s="10">
        <f>ROUND(SUM(G23:G24),5)</f>
        <v>6000</v>
      </c>
      <c r="H25" s="10">
        <f>ROUND(SUM(H23:H24),5)</f>
        <v>14000</v>
      </c>
      <c r="I25" s="15">
        <f t="shared" si="0"/>
        <v>8000</v>
      </c>
      <c r="J25" s="5"/>
      <c r="K25" s="5"/>
      <c r="L25" s="5"/>
      <c r="M25" s="5"/>
      <c r="N25" s="5"/>
      <c r="O25" s="5"/>
      <c r="P25" s="5"/>
      <c r="Q25" s="5"/>
      <c r="R25" s="5" t="s">
        <v>119</v>
      </c>
      <c r="S25" s="5"/>
      <c r="T25" s="5"/>
      <c r="U25" s="6"/>
    </row>
    <row r="26" spans="1:21" ht="29" customHeight="1" thickBot="1" x14ac:dyDescent="0.4">
      <c r="A26" s="5"/>
      <c r="B26" s="5"/>
      <c r="C26" s="5"/>
      <c r="D26" s="5"/>
      <c r="E26" s="5" t="s">
        <v>21</v>
      </c>
      <c r="F26" s="5"/>
      <c r="G26" s="10"/>
      <c r="H26" s="10"/>
      <c r="I26" s="15"/>
      <c r="J26" s="5"/>
      <c r="K26" s="5"/>
      <c r="L26" s="5"/>
      <c r="M26" s="5"/>
      <c r="N26" s="5"/>
      <c r="O26" s="5"/>
      <c r="P26" s="5"/>
      <c r="Q26" s="5"/>
      <c r="R26" s="5"/>
      <c r="S26" s="5" t="s">
        <v>120</v>
      </c>
      <c r="T26" s="5"/>
      <c r="U26" s="12">
        <v>11581.96</v>
      </c>
    </row>
    <row r="27" spans="1:21" x14ac:dyDescent="0.35">
      <c r="A27" s="5"/>
      <c r="B27" s="5"/>
      <c r="C27" s="5"/>
      <c r="D27" s="5"/>
      <c r="E27" s="5"/>
      <c r="F27" s="5" t="s">
        <v>11</v>
      </c>
      <c r="G27" s="10">
        <v>1146.25</v>
      </c>
      <c r="H27" s="10">
        <v>6966.69</v>
      </c>
      <c r="I27" s="15">
        <f t="shared" si="0"/>
        <v>5820.44</v>
      </c>
      <c r="J27" s="5"/>
      <c r="K27" s="5"/>
      <c r="L27" s="5"/>
      <c r="M27" s="5"/>
      <c r="N27" s="5"/>
      <c r="O27" s="5"/>
      <c r="P27" s="5"/>
      <c r="Q27" s="5"/>
      <c r="R27" s="5" t="s">
        <v>121</v>
      </c>
      <c r="S27" s="5"/>
      <c r="T27" s="5"/>
      <c r="U27" s="6">
        <f>ROUND(SUM(U25:U26),5)</f>
        <v>11581.96</v>
      </c>
    </row>
    <row r="28" spans="1:21" x14ac:dyDescent="0.35">
      <c r="A28" s="5"/>
      <c r="B28" s="5"/>
      <c r="C28" s="5"/>
      <c r="D28" s="5"/>
      <c r="E28" s="5"/>
      <c r="F28" s="5" t="s">
        <v>12</v>
      </c>
      <c r="G28" s="10">
        <v>14975.41</v>
      </c>
      <c r="H28" s="10">
        <v>27120.41</v>
      </c>
      <c r="I28" s="15">
        <f t="shared" si="0"/>
        <v>12145</v>
      </c>
      <c r="J28" s="5"/>
      <c r="K28" s="5"/>
      <c r="L28" s="5"/>
      <c r="M28" s="5"/>
      <c r="N28" s="5"/>
      <c r="O28" s="5"/>
      <c r="P28" s="5"/>
      <c r="Q28" s="5"/>
      <c r="R28" s="5" t="s">
        <v>122</v>
      </c>
      <c r="S28" s="5"/>
      <c r="T28" s="5"/>
      <c r="U28" s="6"/>
    </row>
    <row r="29" spans="1:21" x14ac:dyDescent="0.35">
      <c r="A29" s="5"/>
      <c r="B29" s="5"/>
      <c r="C29" s="5"/>
      <c r="D29" s="5"/>
      <c r="E29" s="5"/>
      <c r="F29" s="5" t="s">
        <v>6</v>
      </c>
      <c r="G29" s="16"/>
      <c r="H29" s="10">
        <v>8019.99</v>
      </c>
      <c r="I29" s="15">
        <f t="shared" si="0"/>
        <v>8019.99</v>
      </c>
      <c r="O29" s="5"/>
      <c r="P29" s="5"/>
      <c r="Q29" s="5"/>
      <c r="R29" s="5"/>
      <c r="S29" s="5" t="s">
        <v>123</v>
      </c>
      <c r="T29" s="5"/>
      <c r="U29" s="6">
        <v>-130.15</v>
      </c>
    </row>
    <row r="30" spans="1:21" x14ac:dyDescent="0.35">
      <c r="A30" s="5"/>
      <c r="B30" s="5"/>
      <c r="C30" s="5"/>
      <c r="D30" s="5"/>
      <c r="E30" s="5" t="s">
        <v>22</v>
      </c>
      <c r="F30" s="5"/>
      <c r="G30" s="10">
        <f>ROUND(SUM(G26:G28),5)</f>
        <v>16121.66</v>
      </c>
      <c r="H30" s="10">
        <f>ROUND(SUM(H26:H29),5)</f>
        <v>42107.09</v>
      </c>
      <c r="I30" s="15">
        <f t="shared" si="0"/>
        <v>25985.429999999997</v>
      </c>
      <c r="J30" s="5"/>
      <c r="K30" s="5"/>
      <c r="L30" s="5"/>
      <c r="M30" s="5"/>
      <c r="N30" s="5"/>
      <c r="O30" s="5"/>
      <c r="P30" s="5"/>
      <c r="Q30" s="5"/>
      <c r="R30" s="5"/>
      <c r="S30" s="5" t="s">
        <v>124</v>
      </c>
      <c r="T30" s="5"/>
      <c r="U30" s="6">
        <v>-269.64</v>
      </c>
    </row>
    <row r="31" spans="1:21" ht="29" customHeight="1" x14ac:dyDescent="0.35">
      <c r="A31" s="5"/>
      <c r="B31" s="5"/>
      <c r="C31" s="5"/>
      <c r="D31" s="5"/>
      <c r="E31" s="5" t="s">
        <v>23</v>
      </c>
      <c r="F31" s="5"/>
      <c r="G31" s="16"/>
      <c r="H31" s="10"/>
      <c r="I31" s="15"/>
      <c r="O31" s="5"/>
      <c r="P31" s="5"/>
      <c r="Q31" s="5"/>
      <c r="R31" s="5"/>
      <c r="S31" s="5" t="s">
        <v>125</v>
      </c>
      <c r="T31" s="5"/>
      <c r="U31" s="6">
        <v>-206.26</v>
      </c>
    </row>
    <row r="32" spans="1:21" x14ac:dyDescent="0.35">
      <c r="A32" s="5"/>
      <c r="B32" s="5"/>
      <c r="C32" s="5"/>
      <c r="D32" s="5"/>
      <c r="E32" s="5"/>
      <c r="F32" s="5" t="s">
        <v>12</v>
      </c>
      <c r="G32" s="16"/>
      <c r="H32" s="10">
        <v>1272.3499999999999</v>
      </c>
      <c r="I32" s="15">
        <f t="shared" si="0"/>
        <v>1272.3499999999999</v>
      </c>
      <c r="O32" s="5"/>
      <c r="P32" s="5"/>
      <c r="Q32" s="5"/>
      <c r="R32" s="5"/>
      <c r="S32" s="5" t="s">
        <v>126</v>
      </c>
      <c r="T32" s="5"/>
      <c r="U32" s="6"/>
    </row>
    <row r="33" spans="1:21" x14ac:dyDescent="0.35">
      <c r="A33" s="5"/>
      <c r="B33" s="5"/>
      <c r="C33" s="5"/>
      <c r="D33" s="5"/>
      <c r="E33" s="5" t="s">
        <v>24</v>
      </c>
      <c r="F33" s="5"/>
      <c r="G33" s="16"/>
      <c r="H33" s="10">
        <f>ROUND(SUM(H31:H32),5)</f>
        <v>1272.3499999999999</v>
      </c>
      <c r="I33" s="15">
        <f t="shared" si="0"/>
        <v>1272.3499999999999</v>
      </c>
      <c r="O33" s="5"/>
      <c r="P33" s="5"/>
      <c r="Q33" s="5"/>
      <c r="R33" s="5"/>
      <c r="S33" s="5"/>
      <c r="T33" s="5" t="s">
        <v>127</v>
      </c>
      <c r="U33" s="6">
        <v>20</v>
      </c>
    </row>
    <row r="34" spans="1:21" ht="29" customHeight="1" x14ac:dyDescent="0.35">
      <c r="A34" s="5"/>
      <c r="B34" s="5"/>
      <c r="C34" s="5"/>
      <c r="D34" s="5" t="s">
        <v>25</v>
      </c>
      <c r="E34" s="5"/>
      <c r="F34" s="5"/>
      <c r="G34" s="10">
        <f>ROUND(G10+G15+G25+G30,5)</f>
        <v>28121.66</v>
      </c>
      <c r="H34" s="10">
        <f>ROUND(H10+H15+H19+H22+H25+H30+H33,5)</f>
        <v>84862.28</v>
      </c>
      <c r="I34" s="15">
        <f t="shared" si="0"/>
        <v>56740.619999999995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 t="s">
        <v>128</v>
      </c>
      <c r="U34" s="6">
        <v>20</v>
      </c>
    </row>
    <row r="35" spans="1:21" ht="29" customHeight="1" x14ac:dyDescent="0.35">
      <c r="A35" s="5"/>
      <c r="B35" s="5"/>
      <c r="C35" s="5"/>
      <c r="D35" s="5" t="s">
        <v>26</v>
      </c>
      <c r="E35" s="5"/>
      <c r="F35" s="5"/>
      <c r="G35" s="10">
        <v>30963.16</v>
      </c>
      <c r="H35" s="10">
        <v>30963.16</v>
      </c>
      <c r="I35" s="15">
        <f t="shared" si="0"/>
        <v>0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 t="s">
        <v>129</v>
      </c>
      <c r="U35" s="6">
        <v>40</v>
      </c>
    </row>
    <row r="36" spans="1:21" x14ac:dyDescent="0.35">
      <c r="A36" s="5"/>
      <c r="B36" s="5"/>
      <c r="C36" s="5"/>
      <c r="D36" s="5" t="s">
        <v>27</v>
      </c>
      <c r="E36" s="5"/>
      <c r="F36" s="5"/>
      <c r="G36" s="10">
        <v>82.59</v>
      </c>
      <c r="H36" s="10">
        <v>394.62</v>
      </c>
      <c r="I36" s="15">
        <f t="shared" si="0"/>
        <v>312.02999999999997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 t="s">
        <v>130</v>
      </c>
      <c r="U36" s="6">
        <v>292</v>
      </c>
    </row>
    <row r="37" spans="1:21" x14ac:dyDescent="0.35">
      <c r="A37" s="5"/>
      <c r="B37" s="5"/>
      <c r="C37" s="5"/>
      <c r="D37" s="5" t="s">
        <v>28</v>
      </c>
      <c r="E37" s="5"/>
      <c r="F37" s="5"/>
      <c r="G37" s="10"/>
      <c r="H37" s="10"/>
      <c r="I37" s="15"/>
      <c r="J37" s="5"/>
      <c r="K37" s="5"/>
      <c r="L37" s="5"/>
      <c r="M37" s="5"/>
      <c r="N37" s="5"/>
      <c r="O37" s="5"/>
      <c r="P37" s="5"/>
      <c r="Q37" s="5"/>
      <c r="R37" s="5"/>
      <c r="S37" s="5"/>
      <c r="T37" s="5" t="s">
        <v>131</v>
      </c>
      <c r="U37" s="6">
        <v>730.44</v>
      </c>
    </row>
    <row r="38" spans="1:21" x14ac:dyDescent="0.35">
      <c r="A38" s="5"/>
      <c r="B38" s="5"/>
      <c r="C38" s="5"/>
      <c r="D38" s="5"/>
      <c r="E38" s="5" t="s">
        <v>29</v>
      </c>
      <c r="F38" s="5"/>
      <c r="G38" s="10">
        <v>6841.96</v>
      </c>
      <c r="H38" s="10">
        <v>9570.66</v>
      </c>
      <c r="I38" s="15">
        <f t="shared" si="0"/>
        <v>2728.7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 t="s">
        <v>132</v>
      </c>
      <c r="U38" s="6">
        <v>17180.89</v>
      </c>
    </row>
    <row r="39" spans="1:21" x14ac:dyDescent="0.35">
      <c r="A39" s="5"/>
      <c r="B39" s="5"/>
      <c r="C39" s="5"/>
      <c r="D39" s="5"/>
      <c r="E39" s="5" t="s">
        <v>30</v>
      </c>
      <c r="F39" s="5"/>
      <c r="G39" s="10">
        <v>341.29</v>
      </c>
      <c r="H39" s="10">
        <v>489.69</v>
      </c>
      <c r="I39" s="15">
        <f t="shared" si="0"/>
        <v>148.39999999999998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 t="s">
        <v>133</v>
      </c>
      <c r="U39" s="6">
        <v>40</v>
      </c>
    </row>
    <row r="40" spans="1:21" x14ac:dyDescent="0.35">
      <c r="A40" s="5"/>
      <c r="B40" s="5"/>
      <c r="C40" s="5"/>
      <c r="D40" s="5"/>
      <c r="E40" s="5" t="s">
        <v>31</v>
      </c>
      <c r="F40" s="5"/>
      <c r="G40" s="10">
        <v>24471.83</v>
      </c>
      <c r="H40" s="10">
        <v>48916.4</v>
      </c>
      <c r="I40" s="15">
        <f t="shared" si="0"/>
        <v>24444.57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 t="s">
        <v>134</v>
      </c>
      <c r="U40" s="6">
        <v>40</v>
      </c>
    </row>
    <row r="41" spans="1:21" x14ac:dyDescent="0.35">
      <c r="A41" s="5"/>
      <c r="B41" s="5"/>
      <c r="C41" s="5"/>
      <c r="D41" s="5"/>
      <c r="E41" s="5" t="s">
        <v>32</v>
      </c>
      <c r="F41" s="20"/>
      <c r="G41" s="10">
        <v>0</v>
      </c>
      <c r="H41" s="10">
        <v>0</v>
      </c>
      <c r="I41" s="15">
        <f t="shared" si="0"/>
        <v>0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 t="s">
        <v>135</v>
      </c>
      <c r="U41" s="6">
        <v>3927.71</v>
      </c>
    </row>
    <row r="42" spans="1:21" x14ac:dyDescent="0.35">
      <c r="A42" s="5"/>
      <c r="B42" s="5"/>
      <c r="C42" s="5"/>
      <c r="D42" s="5" t="s">
        <v>33</v>
      </c>
      <c r="E42" s="5"/>
      <c r="F42" s="5"/>
      <c r="G42" s="10">
        <f>ROUND(SUM(G37:G41),5)</f>
        <v>31655.08</v>
      </c>
      <c r="H42" s="10">
        <f>ROUND(SUM(H37:H41),5)</f>
        <v>58976.75</v>
      </c>
      <c r="I42" s="15">
        <f t="shared" si="0"/>
        <v>27321.67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 t="s">
        <v>136</v>
      </c>
      <c r="U42" s="6">
        <v>726.74</v>
      </c>
    </row>
    <row r="43" spans="1:21" ht="29" customHeight="1" x14ac:dyDescent="0.35">
      <c r="A43" s="5"/>
      <c r="B43" s="5"/>
      <c r="C43" s="5"/>
      <c r="D43" s="5" t="s">
        <v>34</v>
      </c>
      <c r="E43" s="5"/>
      <c r="F43" s="5"/>
      <c r="G43" s="10">
        <v>40</v>
      </c>
      <c r="H43" s="10">
        <v>40</v>
      </c>
      <c r="I43" s="15">
        <f t="shared" si="0"/>
        <v>0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 t="s">
        <v>137</v>
      </c>
      <c r="U43" s="6">
        <v>60</v>
      </c>
    </row>
    <row r="44" spans="1:21" x14ac:dyDescent="0.35">
      <c r="A44" s="5"/>
      <c r="B44" s="5"/>
      <c r="C44" s="5"/>
      <c r="D44" s="5" t="s">
        <v>35</v>
      </c>
      <c r="E44" s="5"/>
      <c r="F44" s="5"/>
      <c r="G44" s="16"/>
      <c r="H44" s="10"/>
      <c r="I44" s="15"/>
      <c r="O44" s="5"/>
      <c r="P44" s="5"/>
      <c r="Q44" s="5"/>
      <c r="R44" s="5"/>
      <c r="S44" s="5"/>
      <c r="T44" s="5" t="s">
        <v>138</v>
      </c>
      <c r="U44" s="6">
        <v>40</v>
      </c>
    </row>
    <row r="45" spans="1:21" x14ac:dyDescent="0.35">
      <c r="A45" s="5"/>
      <c r="B45" s="5"/>
      <c r="C45" s="5"/>
      <c r="D45" s="5"/>
      <c r="E45" s="5" t="s">
        <v>36</v>
      </c>
      <c r="F45" s="5"/>
      <c r="G45" s="16"/>
      <c r="H45" s="10">
        <v>485.46</v>
      </c>
      <c r="I45" s="15">
        <f t="shared" si="0"/>
        <v>485.46</v>
      </c>
      <c r="O45" s="5"/>
      <c r="P45" s="5"/>
      <c r="Q45" s="5"/>
      <c r="R45" s="5"/>
      <c r="S45" s="5"/>
      <c r="T45" s="5" t="s">
        <v>139</v>
      </c>
      <c r="U45" s="6">
        <v>5314.62</v>
      </c>
    </row>
    <row r="46" spans="1:21" x14ac:dyDescent="0.35">
      <c r="A46" s="5"/>
      <c r="B46" s="5"/>
      <c r="C46" s="5"/>
      <c r="D46" s="5"/>
      <c r="E46" s="5" t="s">
        <v>37</v>
      </c>
      <c r="F46" s="5"/>
      <c r="G46" s="16"/>
      <c r="H46" s="10">
        <v>3491.92</v>
      </c>
      <c r="I46" s="15">
        <f t="shared" si="0"/>
        <v>3491.92</v>
      </c>
      <c r="O46" s="5"/>
      <c r="P46" s="5"/>
      <c r="Q46" s="5"/>
      <c r="R46" s="5"/>
      <c r="S46" s="5"/>
      <c r="T46" s="5" t="s">
        <v>140</v>
      </c>
      <c r="U46" s="6">
        <v>60</v>
      </c>
    </row>
    <row r="47" spans="1:21" x14ac:dyDescent="0.35">
      <c r="A47" s="5"/>
      <c r="B47" s="5"/>
      <c r="C47" s="5"/>
      <c r="D47" s="5" t="s">
        <v>38</v>
      </c>
      <c r="E47" s="5"/>
      <c r="F47" s="5"/>
      <c r="G47" s="16"/>
      <c r="H47" s="10">
        <f>ROUND(SUM(H44:H46),5)</f>
        <v>3977.38</v>
      </c>
      <c r="I47" s="15">
        <f t="shared" si="0"/>
        <v>3977.38</v>
      </c>
      <c r="O47" s="5"/>
      <c r="P47" s="5"/>
      <c r="Q47" s="5"/>
      <c r="R47" s="5"/>
      <c r="S47" s="5"/>
      <c r="T47" s="5" t="s">
        <v>141</v>
      </c>
      <c r="U47" s="6">
        <v>100</v>
      </c>
    </row>
    <row r="48" spans="1:21" ht="29" customHeight="1" x14ac:dyDescent="0.35">
      <c r="A48" s="5"/>
      <c r="B48" s="5"/>
      <c r="C48" s="5" t="s">
        <v>39</v>
      </c>
      <c r="D48" s="5"/>
      <c r="E48" s="5"/>
      <c r="F48" s="5"/>
      <c r="G48" s="10">
        <f>ROUND(G4+G9+SUM(G34:G36)+SUM(G42:G43),5)</f>
        <v>90862.49</v>
      </c>
      <c r="H48" s="10">
        <f>ROUND(SUM(H3:H4)+H9+SUM(H34:H36)+SUM(H42:H43)+H47,5)</f>
        <v>181714.19</v>
      </c>
      <c r="I48" s="15">
        <f t="shared" si="0"/>
        <v>90851.7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 t="s">
        <v>142</v>
      </c>
      <c r="U48" s="6">
        <v>48</v>
      </c>
    </row>
    <row r="49" spans="1:21" ht="29" customHeight="1" x14ac:dyDescent="0.35">
      <c r="A49" s="5"/>
      <c r="B49" s="5"/>
      <c r="C49" s="5" t="s">
        <v>40</v>
      </c>
      <c r="D49" s="5"/>
      <c r="E49" s="5"/>
      <c r="F49" s="5"/>
      <c r="G49" s="10"/>
      <c r="H49" s="10"/>
      <c r="I49" s="15"/>
      <c r="J49" s="5"/>
      <c r="K49" s="5"/>
      <c r="L49" s="5"/>
      <c r="M49" s="5"/>
      <c r="N49" s="5"/>
      <c r="O49" s="5"/>
      <c r="P49" s="5"/>
      <c r="Q49" s="5"/>
      <c r="R49" s="5"/>
      <c r="S49" s="5"/>
      <c r="T49" s="5" t="s">
        <v>143</v>
      </c>
      <c r="U49" s="6">
        <v>140</v>
      </c>
    </row>
    <row r="50" spans="1:21" x14ac:dyDescent="0.35">
      <c r="A50" s="5"/>
      <c r="B50" s="5"/>
      <c r="C50" s="5"/>
      <c r="D50" s="5" t="s">
        <v>41</v>
      </c>
      <c r="E50" s="5"/>
      <c r="F50" s="5"/>
      <c r="G50" s="10"/>
      <c r="H50" s="10"/>
      <c r="I50" s="15"/>
      <c r="J50" s="5"/>
      <c r="K50" s="5"/>
      <c r="L50" s="5"/>
      <c r="M50" s="5"/>
      <c r="N50" s="5"/>
      <c r="O50" s="5"/>
      <c r="P50" s="5"/>
      <c r="Q50" s="5"/>
      <c r="R50" s="5"/>
      <c r="S50" s="5"/>
      <c r="T50" s="5" t="s">
        <v>144</v>
      </c>
      <c r="U50" s="6">
        <v>20</v>
      </c>
    </row>
    <row r="51" spans="1:21" x14ac:dyDescent="0.35">
      <c r="A51" s="5"/>
      <c r="B51" s="5"/>
      <c r="C51" s="5"/>
      <c r="D51" s="5"/>
      <c r="E51" s="5" t="s">
        <v>42</v>
      </c>
      <c r="F51" s="5"/>
      <c r="G51" s="10">
        <v>219.9</v>
      </c>
      <c r="H51" s="10">
        <v>447.75</v>
      </c>
      <c r="I51" s="15">
        <f t="shared" si="0"/>
        <v>227.85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 t="s">
        <v>145</v>
      </c>
      <c r="U51" s="6">
        <v>160</v>
      </c>
    </row>
    <row r="52" spans="1:21" x14ac:dyDescent="0.35">
      <c r="A52" s="5"/>
      <c r="B52" s="5"/>
      <c r="C52" s="5"/>
      <c r="D52" s="5"/>
      <c r="E52" s="5" t="s">
        <v>43</v>
      </c>
      <c r="F52" s="5"/>
      <c r="G52" s="10">
        <v>28.38</v>
      </c>
      <c r="H52" s="10">
        <v>55.4</v>
      </c>
      <c r="I52" s="15">
        <f t="shared" si="0"/>
        <v>27.02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 t="s">
        <v>146</v>
      </c>
      <c r="U52" s="6">
        <v>1747.71</v>
      </c>
    </row>
    <row r="53" spans="1:21" x14ac:dyDescent="0.35">
      <c r="A53" s="5"/>
      <c r="B53" s="5"/>
      <c r="C53" s="5"/>
      <c r="D53" s="5" t="s">
        <v>44</v>
      </c>
      <c r="E53" s="5"/>
      <c r="F53" s="5"/>
      <c r="G53" s="10">
        <f>ROUND(SUM(G50:G52),5)</f>
        <v>248.28</v>
      </c>
      <c r="H53" s="10">
        <f>ROUND(SUM(H50:H52),5)</f>
        <v>503.15</v>
      </c>
      <c r="I53" s="15">
        <f t="shared" si="0"/>
        <v>254.86999999999998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 t="s">
        <v>147</v>
      </c>
      <c r="U53" s="6">
        <v>160</v>
      </c>
    </row>
    <row r="54" spans="1:21" ht="29" customHeight="1" x14ac:dyDescent="0.35">
      <c r="A54" s="5"/>
      <c r="B54" s="5"/>
      <c r="C54" s="5"/>
      <c r="D54" s="5" t="s">
        <v>82</v>
      </c>
      <c r="E54" s="5"/>
      <c r="F54" s="20"/>
      <c r="G54" s="10"/>
      <c r="H54" s="10"/>
      <c r="I54" s="15"/>
      <c r="J54" s="5"/>
      <c r="K54" s="5"/>
      <c r="L54" s="5"/>
      <c r="M54" s="5"/>
      <c r="N54" s="5"/>
      <c r="O54" s="5"/>
      <c r="P54" s="5"/>
      <c r="Q54" s="5"/>
      <c r="R54" s="5"/>
      <c r="S54" s="5"/>
      <c r="T54" s="5" t="s">
        <v>148</v>
      </c>
      <c r="U54" s="6">
        <v>320</v>
      </c>
    </row>
    <row r="55" spans="1:21" x14ac:dyDescent="0.35">
      <c r="A55" s="5"/>
      <c r="B55" s="5"/>
      <c r="C55" s="5"/>
      <c r="D55" s="5"/>
      <c r="E55" s="5" t="s">
        <v>83</v>
      </c>
      <c r="F55" s="5"/>
      <c r="G55" s="10">
        <v>4522.58</v>
      </c>
      <c r="H55" s="10">
        <v>8492.2800000000007</v>
      </c>
      <c r="I55" s="15">
        <f t="shared" si="0"/>
        <v>3969.7000000000007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 t="s">
        <v>149</v>
      </c>
      <c r="U55" s="6">
        <v>68</v>
      </c>
    </row>
    <row r="56" spans="1:21" x14ac:dyDescent="0.35">
      <c r="A56" s="5"/>
      <c r="B56" s="5"/>
      <c r="C56" s="5"/>
      <c r="D56" s="5"/>
      <c r="E56" s="5" t="s">
        <v>84</v>
      </c>
      <c r="F56" s="5"/>
      <c r="G56" s="16"/>
      <c r="H56" s="10">
        <v>75</v>
      </c>
      <c r="I56" s="15">
        <f t="shared" si="0"/>
        <v>75</v>
      </c>
      <c r="O56" s="5"/>
      <c r="P56" s="5"/>
      <c r="Q56" s="5"/>
      <c r="R56" s="5"/>
      <c r="S56" s="5"/>
      <c r="T56" s="5" t="s">
        <v>150</v>
      </c>
      <c r="U56" s="6">
        <v>29.85</v>
      </c>
    </row>
    <row r="57" spans="1:21" x14ac:dyDescent="0.35">
      <c r="A57" s="5"/>
      <c r="B57" s="5"/>
      <c r="C57" s="5"/>
      <c r="D57" s="5"/>
      <c r="E57" s="5" t="s">
        <v>85</v>
      </c>
      <c r="F57" s="5"/>
      <c r="G57" s="10">
        <v>78.72</v>
      </c>
      <c r="H57" s="10">
        <v>78.72</v>
      </c>
      <c r="I57" s="15">
        <f t="shared" si="0"/>
        <v>0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151</v>
      </c>
      <c r="U57" s="6">
        <v>460.26</v>
      </c>
    </row>
    <row r="58" spans="1:21" x14ac:dyDescent="0.35">
      <c r="A58" s="5"/>
      <c r="B58" s="5"/>
      <c r="C58" s="5"/>
      <c r="D58" s="5" t="s">
        <v>86</v>
      </c>
      <c r="E58" s="5"/>
      <c r="F58" s="5"/>
      <c r="G58" s="10">
        <f>ROUND(SUM(G54:G57),5)</f>
        <v>4601.3</v>
      </c>
      <c r="H58" s="10">
        <f>ROUND(SUM(H54:H57),5)</f>
        <v>8646</v>
      </c>
      <c r="I58" s="15">
        <f t="shared" si="0"/>
        <v>4044.7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 t="s">
        <v>152</v>
      </c>
      <c r="U58" s="6">
        <v>2624.22</v>
      </c>
    </row>
    <row r="59" spans="1:21" ht="29" customHeight="1" x14ac:dyDescent="0.35">
      <c r="A59" s="5"/>
      <c r="B59" s="5"/>
      <c r="C59" s="5"/>
      <c r="D59" s="5" t="s">
        <v>45</v>
      </c>
      <c r="E59" s="5"/>
      <c r="F59" s="5"/>
      <c r="G59" s="10"/>
      <c r="H59" s="10"/>
      <c r="I59" s="15"/>
      <c r="J59" s="5"/>
      <c r="K59" s="5"/>
      <c r="L59" s="5"/>
      <c r="M59" s="5"/>
      <c r="N59" s="5"/>
      <c r="O59" s="5"/>
      <c r="P59" s="5"/>
      <c r="Q59" s="5"/>
      <c r="R59" s="5"/>
      <c r="S59" s="5"/>
      <c r="T59" s="5" t="s">
        <v>153</v>
      </c>
      <c r="U59" s="6">
        <v>100</v>
      </c>
    </row>
    <row r="60" spans="1:21" x14ac:dyDescent="0.35">
      <c r="A60" s="5"/>
      <c r="B60" s="5"/>
      <c r="C60" s="5"/>
      <c r="D60" s="5"/>
      <c r="E60" s="5" t="s">
        <v>46</v>
      </c>
      <c r="F60" s="5"/>
      <c r="G60" s="10"/>
      <c r="H60" s="10"/>
      <c r="I60" s="15"/>
      <c r="J60" s="5"/>
      <c r="K60" s="5"/>
      <c r="L60" s="5"/>
      <c r="M60" s="5"/>
      <c r="N60" s="5"/>
      <c r="O60" s="5"/>
      <c r="P60" s="5"/>
      <c r="Q60" s="5"/>
      <c r="R60" s="5"/>
      <c r="S60" s="5"/>
      <c r="T60" s="5" t="s">
        <v>154</v>
      </c>
      <c r="U60" s="6">
        <v>920</v>
      </c>
    </row>
    <row r="61" spans="1:21" ht="29" customHeight="1" x14ac:dyDescent="0.35">
      <c r="A61" s="5"/>
      <c r="B61" s="5"/>
      <c r="C61" s="5"/>
      <c r="D61" s="5"/>
      <c r="E61" s="5"/>
      <c r="F61" s="5" t="s">
        <v>47</v>
      </c>
      <c r="G61" s="10">
        <v>-415</v>
      </c>
      <c r="H61" s="10">
        <v>-415</v>
      </c>
      <c r="I61" s="15">
        <f t="shared" si="0"/>
        <v>0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 t="s">
        <v>155</v>
      </c>
      <c r="U61" s="6">
        <v>30</v>
      </c>
    </row>
    <row r="62" spans="1:21" x14ac:dyDescent="0.35">
      <c r="A62" s="5"/>
      <c r="B62" s="5"/>
      <c r="C62" s="5"/>
      <c r="D62" s="5"/>
      <c r="E62" s="5"/>
      <c r="F62" s="5" t="s">
        <v>48</v>
      </c>
      <c r="G62" s="10">
        <v>0</v>
      </c>
      <c r="H62" s="10">
        <v>-162.5</v>
      </c>
      <c r="I62" s="15">
        <f t="shared" si="0"/>
        <v>-162.5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 t="s">
        <v>156</v>
      </c>
      <c r="U62" s="6">
        <v>960</v>
      </c>
    </row>
    <row r="63" spans="1:21" x14ac:dyDescent="0.35">
      <c r="A63" s="5"/>
      <c r="B63" s="5"/>
      <c r="C63" s="5"/>
      <c r="D63" s="5"/>
      <c r="E63" s="5" t="s">
        <v>49</v>
      </c>
      <c r="F63" s="5"/>
      <c r="G63" s="10">
        <f>ROUND(SUM(G60:G62),5)</f>
        <v>-415</v>
      </c>
      <c r="H63" s="10">
        <f>ROUND(SUM(H60:H62),5)</f>
        <v>-577.5</v>
      </c>
      <c r="I63" s="15">
        <f t="shared" si="0"/>
        <v>-162.5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 t="s">
        <v>157</v>
      </c>
      <c r="U63" s="6">
        <v>20</v>
      </c>
    </row>
    <row r="64" spans="1:21" x14ac:dyDescent="0.35">
      <c r="A64" s="5"/>
      <c r="B64" s="5"/>
      <c r="C64" s="5"/>
      <c r="D64" s="5"/>
      <c r="E64" s="5" t="s">
        <v>50</v>
      </c>
      <c r="F64" s="5"/>
      <c r="G64" s="10">
        <v>60.68</v>
      </c>
      <c r="H64" s="10">
        <v>3778.5</v>
      </c>
      <c r="I64" s="15">
        <f t="shared" si="0"/>
        <v>3717.82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 t="s">
        <v>158</v>
      </c>
      <c r="U64" s="6">
        <v>2038.91</v>
      </c>
    </row>
    <row r="65" spans="1:21" x14ac:dyDescent="0.35">
      <c r="A65" s="5"/>
      <c r="B65" s="5"/>
      <c r="C65" s="5"/>
      <c r="D65" s="5" t="s">
        <v>51</v>
      </c>
      <c r="E65" s="5"/>
      <c r="F65" s="5"/>
      <c r="G65" s="10">
        <f>ROUND(G59+SUM(G63:G64),5)</f>
        <v>-354.32</v>
      </c>
      <c r="H65" s="10">
        <f>ROUND(H59+SUM(H63:H64),5)</f>
        <v>3201</v>
      </c>
      <c r="I65" s="15">
        <f t="shared" si="0"/>
        <v>3555.32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 t="s">
        <v>159</v>
      </c>
      <c r="U65" s="6">
        <v>7988.54</v>
      </c>
    </row>
    <row r="66" spans="1:21" ht="29" customHeight="1" x14ac:dyDescent="0.35">
      <c r="A66" s="5"/>
      <c r="B66" s="5"/>
      <c r="C66" s="5"/>
      <c r="D66" s="5" t="s">
        <v>52</v>
      </c>
      <c r="E66" s="5"/>
      <c r="F66" s="5"/>
      <c r="G66" s="10"/>
      <c r="H66" s="10"/>
      <c r="I66" s="15"/>
      <c r="J66" s="5"/>
      <c r="K66" s="5"/>
      <c r="L66" s="5"/>
      <c r="M66" s="5"/>
      <c r="N66" s="5"/>
      <c r="O66" s="5"/>
      <c r="P66" s="5"/>
      <c r="Q66" s="5"/>
      <c r="R66" s="5"/>
      <c r="S66" s="5"/>
      <c r="T66" s="5" t="s">
        <v>160</v>
      </c>
      <c r="U66" s="6">
        <v>40</v>
      </c>
    </row>
    <row r="67" spans="1:21" x14ac:dyDescent="0.35">
      <c r="A67" s="5"/>
      <c r="B67" s="5"/>
      <c r="C67" s="5"/>
      <c r="D67" s="5"/>
      <c r="E67" s="5" t="s">
        <v>53</v>
      </c>
      <c r="F67" s="5"/>
      <c r="G67" s="10">
        <v>0</v>
      </c>
      <c r="H67" s="10">
        <v>0</v>
      </c>
      <c r="I67" s="15">
        <f t="shared" si="0"/>
        <v>0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 t="s">
        <v>161</v>
      </c>
      <c r="U67" s="6">
        <v>40</v>
      </c>
    </row>
    <row r="68" spans="1:21" x14ac:dyDescent="0.35">
      <c r="A68" s="5"/>
      <c r="B68" s="5"/>
      <c r="C68" s="5"/>
      <c r="D68" s="5"/>
      <c r="E68" s="5" t="s">
        <v>54</v>
      </c>
      <c r="F68" s="5"/>
      <c r="G68" s="10">
        <v>0</v>
      </c>
      <c r="H68" s="10">
        <v>0</v>
      </c>
      <c r="I68" s="15">
        <f t="shared" si="0"/>
        <v>0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 t="s">
        <v>162</v>
      </c>
      <c r="U68" s="6">
        <v>4368.87</v>
      </c>
    </row>
    <row r="69" spans="1:21" x14ac:dyDescent="0.35">
      <c r="A69" s="5"/>
      <c r="B69" s="5"/>
      <c r="C69" s="5"/>
      <c r="D69" s="5"/>
      <c r="E69" s="5" t="s">
        <v>55</v>
      </c>
      <c r="F69" s="5"/>
      <c r="G69" s="10">
        <v>0</v>
      </c>
      <c r="H69" s="10">
        <v>0</v>
      </c>
      <c r="I69" s="15">
        <f t="shared" ref="I69:I105" si="1">H69-G69</f>
        <v>0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 t="s">
        <v>163</v>
      </c>
      <c r="U69" s="6">
        <v>-16.52</v>
      </c>
    </row>
    <row r="70" spans="1:21" x14ac:dyDescent="0.35">
      <c r="A70" s="5"/>
      <c r="B70" s="5"/>
      <c r="C70" s="5"/>
      <c r="D70" s="5" t="s">
        <v>56</v>
      </c>
      <c r="E70" s="5"/>
      <c r="F70" s="5"/>
      <c r="G70" s="10">
        <f>ROUND(SUM(G66:G69),5)</f>
        <v>0</v>
      </c>
      <c r="H70" s="10">
        <f>ROUND(SUM(H66:H69),5)</f>
        <v>0</v>
      </c>
      <c r="I70" s="15">
        <f t="shared" si="1"/>
        <v>0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 t="s">
        <v>164</v>
      </c>
      <c r="U70" s="6">
        <v>1369.34</v>
      </c>
    </row>
    <row r="71" spans="1:21" x14ac:dyDescent="0.35">
      <c r="A71" s="5"/>
      <c r="B71" s="5"/>
      <c r="C71" s="5"/>
      <c r="D71" s="5" t="s">
        <v>57</v>
      </c>
      <c r="E71" s="5"/>
      <c r="F71" s="5"/>
      <c r="G71" s="10"/>
      <c r="H71" s="10"/>
      <c r="I71" s="15"/>
      <c r="J71" s="5"/>
      <c r="K71" s="5"/>
      <c r="L71" s="5"/>
      <c r="M71" s="5"/>
      <c r="N71" s="5"/>
      <c r="O71" s="5"/>
      <c r="P71" s="5"/>
      <c r="Q71" s="5"/>
      <c r="R71" s="5"/>
      <c r="S71" s="5"/>
      <c r="T71" s="5" t="s">
        <v>165</v>
      </c>
      <c r="U71" s="6">
        <v>20</v>
      </c>
    </row>
    <row r="72" spans="1:21" ht="29" customHeight="1" x14ac:dyDescent="0.35">
      <c r="A72" s="5"/>
      <c r="B72" s="5"/>
      <c r="C72" s="5"/>
      <c r="D72" s="5"/>
      <c r="E72" s="5" t="s">
        <v>17</v>
      </c>
      <c r="F72" s="5"/>
      <c r="G72" s="16"/>
      <c r="H72" s="10">
        <v>446.5</v>
      </c>
      <c r="I72" s="15">
        <f t="shared" si="1"/>
        <v>446.5</v>
      </c>
      <c r="O72" s="5"/>
      <c r="P72" s="5"/>
      <c r="Q72" s="5"/>
      <c r="R72" s="5"/>
      <c r="S72" s="5"/>
      <c r="T72" s="5" t="s">
        <v>166</v>
      </c>
      <c r="U72" s="6">
        <v>3756.15</v>
      </c>
    </row>
    <row r="73" spans="1:21" x14ac:dyDescent="0.35">
      <c r="A73" s="5"/>
      <c r="B73" s="5"/>
      <c r="C73" s="5"/>
      <c r="D73" s="5"/>
      <c r="E73" s="5" t="s">
        <v>58</v>
      </c>
      <c r="F73" s="5"/>
      <c r="G73" s="10">
        <v>27154.5</v>
      </c>
      <c r="H73" s="10">
        <v>54837.9</v>
      </c>
      <c r="I73" s="15">
        <f t="shared" si="1"/>
        <v>27683.4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 t="s">
        <v>167</v>
      </c>
      <c r="U73" s="6">
        <v>1680</v>
      </c>
    </row>
    <row r="74" spans="1:21" x14ac:dyDescent="0.35">
      <c r="A74" s="5"/>
      <c r="B74" s="5"/>
      <c r="C74" s="5"/>
      <c r="D74" s="5"/>
      <c r="E74" s="5" t="s">
        <v>21</v>
      </c>
      <c r="F74" s="5"/>
      <c r="G74" s="10">
        <v>65.34</v>
      </c>
      <c r="H74" s="10">
        <v>12184.74</v>
      </c>
      <c r="I74" s="15">
        <f t="shared" si="1"/>
        <v>12119.4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 t="s">
        <v>168</v>
      </c>
      <c r="U74" s="6">
        <v>20</v>
      </c>
    </row>
    <row r="75" spans="1:21" x14ac:dyDescent="0.35">
      <c r="A75" s="5"/>
      <c r="B75" s="5"/>
      <c r="C75" s="5"/>
      <c r="D75" s="5"/>
      <c r="E75" s="5" t="s">
        <v>59</v>
      </c>
      <c r="F75" s="5"/>
      <c r="G75" s="16"/>
      <c r="H75" s="10">
        <v>1500</v>
      </c>
      <c r="I75" s="15">
        <f t="shared" si="1"/>
        <v>1500</v>
      </c>
      <c r="O75" s="5"/>
      <c r="P75" s="5"/>
      <c r="Q75" s="5"/>
      <c r="R75" s="5"/>
      <c r="S75" s="5"/>
      <c r="T75" s="5" t="s">
        <v>169</v>
      </c>
      <c r="U75" s="6">
        <v>20</v>
      </c>
    </row>
    <row r="76" spans="1:21" x14ac:dyDescent="0.35">
      <c r="A76" s="5"/>
      <c r="B76" s="5"/>
      <c r="C76" s="5"/>
      <c r="D76" s="5" t="s">
        <v>60</v>
      </c>
      <c r="E76" s="5"/>
      <c r="F76" s="5"/>
      <c r="G76" s="10">
        <f>ROUND(SUM(G71:G74),5)</f>
        <v>27219.84</v>
      </c>
      <c r="H76" s="10">
        <f>ROUND(SUM(H71:H75),5)</f>
        <v>68969.14</v>
      </c>
      <c r="I76" s="15">
        <f t="shared" si="1"/>
        <v>41749.300000000003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 t="s">
        <v>170</v>
      </c>
      <c r="U76" s="6">
        <v>4027</v>
      </c>
    </row>
    <row r="77" spans="1:21" x14ac:dyDescent="0.35">
      <c r="A77" s="5"/>
      <c r="B77" s="5"/>
      <c r="C77" s="5"/>
      <c r="D77" s="5" t="s">
        <v>61</v>
      </c>
      <c r="E77" s="5"/>
      <c r="F77" s="5"/>
      <c r="G77" s="10">
        <v>660.81</v>
      </c>
      <c r="H77" s="10">
        <v>1321.62</v>
      </c>
      <c r="I77" s="15">
        <f t="shared" si="1"/>
        <v>660.81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 t="s">
        <v>171</v>
      </c>
      <c r="U77" s="6">
        <v>50</v>
      </c>
    </row>
    <row r="78" spans="1:21" x14ac:dyDescent="0.35">
      <c r="A78" s="5"/>
      <c r="B78" s="5"/>
      <c r="C78" s="5"/>
      <c r="D78" s="5" t="s">
        <v>62</v>
      </c>
      <c r="E78" s="5"/>
      <c r="F78" s="5"/>
      <c r="G78" s="10">
        <v>25963.16</v>
      </c>
      <c r="H78" s="10">
        <v>27049.47</v>
      </c>
      <c r="I78" s="15">
        <f t="shared" si="1"/>
        <v>1086.3100000000013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 t="s">
        <v>172</v>
      </c>
      <c r="U78" s="6">
        <v>60</v>
      </c>
    </row>
    <row r="79" spans="1:21" x14ac:dyDescent="0.35">
      <c r="A79" s="5"/>
      <c r="B79" s="5"/>
      <c r="C79" s="5"/>
      <c r="D79" s="5" t="s">
        <v>63</v>
      </c>
      <c r="E79" s="5"/>
      <c r="F79" s="5"/>
      <c r="G79" s="10">
        <v>0</v>
      </c>
      <c r="H79" s="10">
        <v>0</v>
      </c>
      <c r="I79" s="15">
        <f t="shared" si="1"/>
        <v>0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 t="s">
        <v>173</v>
      </c>
      <c r="U79" s="6">
        <v>70</v>
      </c>
    </row>
    <row r="80" spans="1:21" ht="29" customHeight="1" x14ac:dyDescent="0.35">
      <c r="A80" s="5"/>
      <c r="B80" s="5"/>
      <c r="C80" s="5"/>
      <c r="D80" s="5" t="s">
        <v>64</v>
      </c>
      <c r="E80" s="5"/>
      <c r="F80" s="5"/>
      <c r="G80" s="10">
        <v>-17</v>
      </c>
      <c r="H80" s="10">
        <v>-17</v>
      </c>
      <c r="I80" s="15">
        <f t="shared" si="1"/>
        <v>0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 t="s">
        <v>174</v>
      </c>
      <c r="U80" s="6">
        <v>72</v>
      </c>
    </row>
    <row r="81" spans="1:21" x14ac:dyDescent="0.35">
      <c r="A81" s="5"/>
      <c r="B81" s="5"/>
      <c r="C81" s="5"/>
      <c r="D81" s="5" t="s">
        <v>65</v>
      </c>
      <c r="E81" s="5"/>
      <c r="F81" s="5"/>
      <c r="G81" s="10">
        <v>16.940000000000001</v>
      </c>
      <c r="H81" s="10">
        <v>16.940000000000001</v>
      </c>
      <c r="I81" s="15">
        <f t="shared" si="1"/>
        <v>0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 t="s">
        <v>175</v>
      </c>
      <c r="U81" s="6">
        <v>20</v>
      </c>
    </row>
    <row r="82" spans="1:21" x14ac:dyDescent="0.35">
      <c r="A82" s="5"/>
      <c r="B82" s="5"/>
      <c r="C82" s="5"/>
      <c r="D82" s="5" t="s">
        <v>66</v>
      </c>
      <c r="E82" s="5"/>
      <c r="F82" s="5"/>
      <c r="G82" s="16"/>
      <c r="H82" s="10"/>
      <c r="I82" s="15"/>
      <c r="O82" s="5"/>
      <c r="P82" s="5"/>
      <c r="Q82" s="5"/>
      <c r="R82" s="5"/>
      <c r="S82" s="5"/>
      <c r="T82" s="5" t="s">
        <v>176</v>
      </c>
      <c r="U82" s="6">
        <v>80</v>
      </c>
    </row>
    <row r="83" spans="1:21" x14ac:dyDescent="0.35">
      <c r="A83" s="5"/>
      <c r="B83" s="5"/>
      <c r="C83" s="5"/>
      <c r="D83" s="5"/>
      <c r="E83" s="5" t="s">
        <v>67</v>
      </c>
      <c r="F83" s="5"/>
      <c r="G83" s="16"/>
      <c r="H83" s="10">
        <v>15</v>
      </c>
      <c r="I83" s="15">
        <f t="shared" si="1"/>
        <v>15</v>
      </c>
      <c r="O83" s="5"/>
      <c r="P83" s="5"/>
      <c r="Q83" s="5"/>
      <c r="R83" s="5"/>
      <c r="S83" s="5"/>
      <c r="T83" s="5" t="s">
        <v>177</v>
      </c>
      <c r="U83" s="6">
        <v>20</v>
      </c>
    </row>
    <row r="84" spans="1:21" x14ac:dyDescent="0.35">
      <c r="A84" s="5"/>
      <c r="B84" s="5"/>
      <c r="C84" s="5"/>
      <c r="D84" s="5" t="s">
        <v>68</v>
      </c>
      <c r="E84" s="5"/>
      <c r="F84" s="5"/>
      <c r="G84" s="16"/>
      <c r="H84" s="10">
        <f>ROUND(SUM(H82:H83),5)</f>
        <v>15</v>
      </c>
      <c r="I84" s="15">
        <f t="shared" si="1"/>
        <v>15</v>
      </c>
      <c r="O84" s="5"/>
      <c r="P84" s="5"/>
      <c r="Q84" s="5"/>
      <c r="R84" s="5"/>
      <c r="S84" s="5"/>
      <c r="T84" s="5" t="s">
        <v>178</v>
      </c>
      <c r="U84" s="6">
        <v>3463.4</v>
      </c>
    </row>
    <row r="85" spans="1:21" x14ac:dyDescent="0.35">
      <c r="A85" s="5"/>
      <c r="B85" s="5"/>
      <c r="C85" s="5"/>
      <c r="D85" s="5" t="s">
        <v>69</v>
      </c>
      <c r="E85" s="5"/>
      <c r="F85" s="5"/>
      <c r="G85" s="10"/>
      <c r="H85" s="10"/>
      <c r="I85" s="15"/>
      <c r="J85" s="5"/>
      <c r="K85" s="5"/>
      <c r="L85" s="5"/>
      <c r="M85" s="5"/>
      <c r="N85" s="5"/>
      <c r="O85" s="5"/>
      <c r="P85" s="5"/>
      <c r="Q85" s="5"/>
      <c r="R85" s="5"/>
      <c r="S85" s="5"/>
      <c r="T85" s="5" t="s">
        <v>179</v>
      </c>
      <c r="U85" s="6">
        <v>5467.54</v>
      </c>
    </row>
    <row r="86" spans="1:21" ht="29" customHeight="1" x14ac:dyDescent="0.35">
      <c r="A86" s="5"/>
      <c r="B86" s="5"/>
      <c r="C86" s="5"/>
      <c r="D86" s="5"/>
      <c r="E86" s="5" t="s">
        <v>70</v>
      </c>
      <c r="F86" s="5"/>
      <c r="G86" s="10">
        <v>2308.98</v>
      </c>
      <c r="H86" s="10">
        <v>2517.7399999999998</v>
      </c>
      <c r="I86" s="15">
        <f t="shared" si="1"/>
        <v>208.75999999999976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 t="s">
        <v>180</v>
      </c>
      <c r="U86" s="6">
        <v>2000</v>
      </c>
    </row>
    <row r="87" spans="1:21" x14ac:dyDescent="0.35">
      <c r="A87" s="5"/>
      <c r="B87" s="5"/>
      <c r="C87" s="5"/>
      <c r="D87" s="5"/>
      <c r="E87" s="5" t="s">
        <v>71</v>
      </c>
      <c r="F87" s="5"/>
      <c r="G87" s="10">
        <v>5782.41</v>
      </c>
      <c r="H87" s="10">
        <v>18382.02</v>
      </c>
      <c r="I87" s="15">
        <f t="shared" si="1"/>
        <v>12599.61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 t="s">
        <v>181</v>
      </c>
      <c r="U87" s="6">
        <v>240</v>
      </c>
    </row>
    <row r="88" spans="1:21" x14ac:dyDescent="0.35">
      <c r="A88" s="5"/>
      <c r="B88" s="5"/>
      <c r="C88" s="5"/>
      <c r="D88" s="5"/>
      <c r="E88" s="5" t="s">
        <v>72</v>
      </c>
      <c r="F88" s="5"/>
      <c r="G88" s="10">
        <v>58.63</v>
      </c>
      <c r="H88" s="10">
        <v>170.14</v>
      </c>
      <c r="I88" s="15">
        <f t="shared" si="1"/>
        <v>111.50999999999999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 t="s">
        <v>182</v>
      </c>
      <c r="U88" s="6">
        <v>130</v>
      </c>
    </row>
    <row r="89" spans="1:21" x14ac:dyDescent="0.35">
      <c r="A89" s="5"/>
      <c r="B89" s="5"/>
      <c r="C89" s="5"/>
      <c r="D89" s="5"/>
      <c r="E89" s="5" t="s">
        <v>73</v>
      </c>
      <c r="F89" s="5"/>
      <c r="G89" s="10">
        <v>483.18</v>
      </c>
      <c r="H89" s="10">
        <v>1964.19</v>
      </c>
      <c r="I89" s="15">
        <f t="shared" si="1"/>
        <v>1481.01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 t="s">
        <v>183</v>
      </c>
      <c r="U89" s="6">
        <v>80</v>
      </c>
    </row>
    <row r="90" spans="1:21" x14ac:dyDescent="0.35">
      <c r="A90" s="5"/>
      <c r="B90" s="5"/>
      <c r="C90" s="5"/>
      <c r="D90" s="5" t="s">
        <v>74</v>
      </c>
      <c r="E90" s="5"/>
      <c r="F90" s="5"/>
      <c r="G90" s="10">
        <f>ROUND(SUM(G85:G89),5)</f>
        <v>8633.2000000000007</v>
      </c>
      <c r="H90" s="10">
        <f>ROUND(SUM(H85:H89),5)</f>
        <v>23034.09</v>
      </c>
      <c r="I90" s="15">
        <f t="shared" si="1"/>
        <v>14400.89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 t="s">
        <v>184</v>
      </c>
      <c r="U90" s="6">
        <v>4695.83</v>
      </c>
    </row>
    <row r="91" spans="1:21" x14ac:dyDescent="0.35">
      <c r="A91" s="5"/>
      <c r="B91" s="5"/>
      <c r="C91" s="5"/>
      <c r="D91" s="5" t="s">
        <v>75</v>
      </c>
      <c r="E91" s="5"/>
      <c r="F91" s="5"/>
      <c r="G91" s="10">
        <v>236.11</v>
      </c>
      <c r="H91" s="10">
        <v>766.16</v>
      </c>
      <c r="I91" s="15">
        <f t="shared" si="1"/>
        <v>530.04999999999995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 t="s">
        <v>185</v>
      </c>
      <c r="U91" s="6">
        <v>171.3</v>
      </c>
    </row>
    <row r="92" spans="1:21" ht="29" customHeight="1" x14ac:dyDescent="0.35">
      <c r="A92" s="5"/>
      <c r="B92" s="5"/>
      <c r="C92" s="5"/>
      <c r="D92" s="5" t="s">
        <v>76</v>
      </c>
      <c r="E92" s="5"/>
      <c r="F92" s="5"/>
      <c r="G92" s="10">
        <v>42.97</v>
      </c>
      <c r="H92" s="10">
        <v>208.96</v>
      </c>
      <c r="I92" s="15">
        <f t="shared" si="1"/>
        <v>165.99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 t="s">
        <v>186</v>
      </c>
      <c r="U92" s="6">
        <v>8260.34</v>
      </c>
    </row>
    <row r="93" spans="1:21" x14ac:dyDescent="0.35">
      <c r="A93" s="5"/>
      <c r="B93" s="5"/>
      <c r="C93" s="5"/>
      <c r="D93" s="5" t="s">
        <v>77</v>
      </c>
      <c r="E93" s="5"/>
      <c r="F93" s="5"/>
      <c r="G93" s="10"/>
      <c r="H93" s="10"/>
      <c r="I93" s="15"/>
      <c r="J93" s="5"/>
      <c r="K93" s="5"/>
      <c r="L93" s="5"/>
      <c r="M93" s="5"/>
      <c r="N93" s="5"/>
      <c r="O93" s="5"/>
      <c r="P93" s="5"/>
      <c r="Q93" s="5"/>
      <c r="R93" s="5"/>
      <c r="S93" s="5"/>
      <c r="T93" s="5" t="s">
        <v>187</v>
      </c>
      <c r="U93" s="6">
        <v>20</v>
      </c>
    </row>
    <row r="94" spans="1:21" x14ac:dyDescent="0.35">
      <c r="A94" s="5"/>
      <c r="B94" s="5"/>
      <c r="C94" s="5"/>
      <c r="D94" s="5"/>
      <c r="E94" s="5" t="s">
        <v>78</v>
      </c>
      <c r="F94" s="5"/>
      <c r="G94" s="10">
        <v>2500</v>
      </c>
      <c r="H94" s="10">
        <v>2503.4899999999998</v>
      </c>
      <c r="I94" s="15">
        <f t="shared" si="1"/>
        <v>3.4899999999997817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 t="s">
        <v>188</v>
      </c>
      <c r="U94" s="6">
        <v>80</v>
      </c>
    </row>
    <row r="95" spans="1:21" x14ac:dyDescent="0.35">
      <c r="A95" s="5"/>
      <c r="B95" s="5"/>
      <c r="C95" s="5"/>
      <c r="D95" s="5"/>
      <c r="E95" s="5" t="s">
        <v>79</v>
      </c>
      <c r="F95" s="5"/>
      <c r="G95" s="10">
        <v>2500</v>
      </c>
      <c r="H95" s="10">
        <v>2500</v>
      </c>
      <c r="I95" s="15">
        <f t="shared" si="1"/>
        <v>0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 t="s">
        <v>189</v>
      </c>
      <c r="U95" s="6">
        <v>236</v>
      </c>
    </row>
    <row r="96" spans="1:21" x14ac:dyDescent="0.35">
      <c r="A96" s="5"/>
      <c r="B96" s="5"/>
      <c r="C96" s="5"/>
      <c r="D96" s="5" t="s">
        <v>80</v>
      </c>
      <c r="E96" s="5"/>
      <c r="F96" s="5"/>
      <c r="G96" s="10">
        <f>ROUND(SUM(G93:G95),5)</f>
        <v>5000</v>
      </c>
      <c r="H96" s="10">
        <f>ROUND(SUM(H93:H95),5)</f>
        <v>5003.49</v>
      </c>
      <c r="I96" s="15">
        <f t="shared" si="1"/>
        <v>3.4899999999997817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 t="s">
        <v>190</v>
      </c>
      <c r="U96" s="6">
        <v>100</v>
      </c>
    </row>
    <row r="97" spans="1:21" x14ac:dyDescent="0.35">
      <c r="A97" s="5"/>
      <c r="B97" s="5"/>
      <c r="C97" s="5"/>
      <c r="D97" s="5" t="s">
        <v>81</v>
      </c>
      <c r="E97" s="5"/>
      <c r="F97" s="5"/>
      <c r="G97" s="10">
        <v>0</v>
      </c>
      <c r="H97" s="10">
        <v>0</v>
      </c>
      <c r="I97" s="15">
        <f t="shared" si="1"/>
        <v>0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 t="s">
        <v>191</v>
      </c>
      <c r="U97" s="6">
        <v>160</v>
      </c>
    </row>
    <row r="98" spans="1:21" ht="29" customHeight="1" x14ac:dyDescent="0.35">
      <c r="A98" s="5"/>
      <c r="B98" s="5"/>
      <c r="C98" s="5" t="s">
        <v>87</v>
      </c>
      <c r="D98" s="5"/>
      <c r="E98" s="5"/>
      <c r="F98" s="5"/>
      <c r="G98" s="10">
        <f>ROUND(G49+G53+G58+G65+G70+SUM(G76:G81)+SUM(G90:G92)+SUM(G96:G97),5)</f>
        <v>72251.289999999994</v>
      </c>
      <c r="H98" s="10">
        <f>ROUND(H49+H53+H65+H70+SUM(H76:H81)+H84+SUM(H90:H92)+SUM(H96:H97)+H58,5)</f>
        <v>138718.01999999999</v>
      </c>
      <c r="I98" s="15">
        <f t="shared" si="1"/>
        <v>66466.73</v>
      </c>
      <c r="J98" s="5"/>
      <c r="K98" s="5"/>
      <c r="L98" s="5"/>
      <c r="M98" s="5"/>
      <c r="N98" s="5"/>
      <c r="O98" s="5"/>
      <c r="P98" s="5"/>
      <c r="Q98" s="5"/>
      <c r="R98" s="5"/>
      <c r="S98" s="5"/>
      <c r="T98" s="5" t="s">
        <v>192</v>
      </c>
      <c r="U98" s="6">
        <v>40</v>
      </c>
    </row>
    <row r="99" spans="1:21" ht="29" customHeight="1" x14ac:dyDescent="0.35">
      <c r="A99" s="5"/>
      <c r="B99" s="5" t="s">
        <v>88</v>
      </c>
      <c r="C99" s="5"/>
      <c r="D99" s="5"/>
      <c r="E99" s="5"/>
      <c r="F99" s="5"/>
      <c r="G99" s="10">
        <f>ROUND(G2+G48-G98,5)</f>
        <v>18611.2</v>
      </c>
      <c r="H99" s="10">
        <f>ROUND(H2+H48-H98,5)</f>
        <v>42996.17</v>
      </c>
      <c r="I99" s="15">
        <f t="shared" si="1"/>
        <v>24384.969999999998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 t="s">
        <v>193</v>
      </c>
      <c r="U99" s="6">
        <v>316.8</v>
      </c>
    </row>
    <row r="100" spans="1:21" ht="29" customHeight="1" x14ac:dyDescent="0.35">
      <c r="A100" s="5"/>
      <c r="B100" s="5" t="s">
        <v>89</v>
      </c>
      <c r="C100" s="5"/>
      <c r="D100" s="5"/>
      <c r="E100" s="5"/>
      <c r="F100" s="5"/>
      <c r="G100" s="10"/>
      <c r="H100" s="10"/>
      <c r="I100" s="1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 t="s">
        <v>194</v>
      </c>
      <c r="U100" s="6">
        <v>60</v>
      </c>
    </row>
    <row r="101" spans="1:21" x14ac:dyDescent="0.35">
      <c r="A101" s="5"/>
      <c r="B101" s="5"/>
      <c r="C101" s="5" t="s">
        <v>90</v>
      </c>
      <c r="D101" s="5"/>
      <c r="E101" s="5"/>
      <c r="F101" s="5"/>
      <c r="G101" s="10"/>
      <c r="H101" s="10"/>
      <c r="I101" s="1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 t="s">
        <v>195</v>
      </c>
      <c r="U101" s="6">
        <v>12007.73</v>
      </c>
    </row>
    <row r="102" spans="1:21" x14ac:dyDescent="0.35">
      <c r="A102" s="5"/>
      <c r="B102" s="5"/>
      <c r="C102" s="5"/>
      <c r="D102" s="5" t="s">
        <v>91</v>
      </c>
      <c r="E102" s="5"/>
      <c r="F102" s="5"/>
      <c r="G102" s="10">
        <v>24.43</v>
      </c>
      <c r="H102" s="10">
        <v>47.29</v>
      </c>
      <c r="I102" s="15">
        <f t="shared" si="1"/>
        <v>22.86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 t="s">
        <v>196</v>
      </c>
      <c r="U102" s="6">
        <v>573.9</v>
      </c>
    </row>
    <row r="103" spans="1:21" x14ac:dyDescent="0.35">
      <c r="A103" s="5"/>
      <c r="B103" s="5"/>
      <c r="C103" s="5" t="s">
        <v>92</v>
      </c>
      <c r="D103" s="5"/>
      <c r="E103" s="5"/>
      <c r="F103" s="5"/>
      <c r="G103" s="10">
        <f>ROUND(SUM(G101:G102),5)</f>
        <v>24.43</v>
      </c>
      <c r="H103" s="10">
        <f>ROUND(SUM(H101:H102),5)</f>
        <v>47.29</v>
      </c>
      <c r="I103" s="15">
        <f t="shared" si="1"/>
        <v>22.86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 t="s">
        <v>197</v>
      </c>
      <c r="U103" s="6">
        <v>40</v>
      </c>
    </row>
    <row r="104" spans="1:21" ht="29" customHeight="1" x14ac:dyDescent="0.35">
      <c r="A104" s="5"/>
      <c r="B104" s="5" t="s">
        <v>93</v>
      </c>
      <c r="C104" s="5"/>
      <c r="D104" s="5"/>
      <c r="E104" s="5"/>
      <c r="F104" s="5"/>
      <c r="G104" s="10">
        <f>ROUND(G100+G103,5)</f>
        <v>24.43</v>
      </c>
      <c r="H104" s="10">
        <f>ROUND(H100+H103,5)</f>
        <v>47.29</v>
      </c>
      <c r="I104" s="15">
        <f t="shared" si="1"/>
        <v>22.86</v>
      </c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 t="s">
        <v>198</v>
      </c>
      <c r="U104" s="6">
        <v>40</v>
      </c>
    </row>
    <row r="105" spans="1:21" s="1" customFormat="1" ht="29" customHeight="1" x14ac:dyDescent="0.25">
      <c r="A105" s="5" t="s">
        <v>94</v>
      </c>
      <c r="B105" s="5"/>
      <c r="C105" s="5"/>
      <c r="D105" s="5"/>
      <c r="E105" s="5"/>
      <c r="F105" s="5"/>
      <c r="G105" s="17">
        <f>ROUND(G99+G104,5)</f>
        <v>18635.63</v>
      </c>
      <c r="H105" s="17">
        <f>ROUND(H99+H104,5)</f>
        <v>43043.46</v>
      </c>
      <c r="I105" s="18">
        <f t="shared" si="1"/>
        <v>24407.829999999998</v>
      </c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 t="s">
        <v>199</v>
      </c>
      <c r="U105" s="6">
        <v>60</v>
      </c>
    </row>
    <row r="106" spans="1:21" x14ac:dyDescent="0.35">
      <c r="O106" s="5"/>
      <c r="P106" s="5"/>
      <c r="Q106" s="5"/>
      <c r="R106" s="5"/>
      <c r="S106" s="5"/>
      <c r="T106" s="5" t="s">
        <v>200</v>
      </c>
      <c r="U106" s="6">
        <v>1751.47</v>
      </c>
    </row>
    <row r="107" spans="1:21" x14ac:dyDescent="0.35">
      <c r="O107" s="5"/>
      <c r="P107" s="5"/>
      <c r="Q107" s="5"/>
      <c r="R107" s="5"/>
      <c r="S107" s="5"/>
      <c r="T107" s="5" t="s">
        <v>201</v>
      </c>
      <c r="U107" s="6">
        <v>-346.27</v>
      </c>
    </row>
    <row r="108" spans="1:21" x14ac:dyDescent="0.35">
      <c r="O108" s="5"/>
      <c r="P108" s="5"/>
      <c r="Q108" s="5"/>
      <c r="R108" s="5"/>
      <c r="S108" s="5"/>
      <c r="T108" s="5" t="s">
        <v>202</v>
      </c>
      <c r="U108" s="6">
        <v>5667.41</v>
      </c>
    </row>
    <row r="109" spans="1:21" x14ac:dyDescent="0.35">
      <c r="O109" s="5"/>
      <c r="P109" s="5"/>
      <c r="Q109" s="5"/>
      <c r="R109" s="5"/>
      <c r="S109" s="5"/>
      <c r="T109" s="5" t="s">
        <v>203</v>
      </c>
      <c r="U109" s="6">
        <v>8394.6</v>
      </c>
    </row>
    <row r="110" spans="1:21" x14ac:dyDescent="0.35">
      <c r="O110" s="5"/>
      <c r="P110" s="5"/>
      <c r="Q110" s="5"/>
      <c r="R110" s="5"/>
      <c r="S110" s="5"/>
      <c r="T110" s="5" t="s">
        <v>204</v>
      </c>
      <c r="U110" s="6">
        <v>80</v>
      </c>
    </row>
    <row r="111" spans="1:21" x14ac:dyDescent="0.35">
      <c r="O111" s="5"/>
      <c r="P111" s="5"/>
      <c r="Q111" s="5"/>
      <c r="R111" s="5"/>
      <c r="S111" s="5"/>
      <c r="T111" s="5" t="s">
        <v>205</v>
      </c>
      <c r="U111" s="6">
        <v>20</v>
      </c>
    </row>
    <row r="112" spans="1:21" x14ac:dyDescent="0.35">
      <c r="O112" s="5"/>
      <c r="P112" s="5"/>
      <c r="Q112" s="5"/>
      <c r="R112" s="5"/>
      <c r="S112" s="5"/>
      <c r="T112" s="5" t="s">
        <v>206</v>
      </c>
      <c r="U112" s="6">
        <v>369.5</v>
      </c>
    </row>
    <row r="113" spans="15:21" x14ac:dyDescent="0.35">
      <c r="O113" s="5"/>
      <c r="P113" s="5"/>
      <c r="Q113" s="5"/>
      <c r="R113" s="5"/>
      <c r="S113" s="5"/>
      <c r="T113" s="5" t="s">
        <v>207</v>
      </c>
      <c r="U113" s="6">
        <v>20</v>
      </c>
    </row>
    <row r="114" spans="15:21" x14ac:dyDescent="0.35">
      <c r="O114" s="5"/>
      <c r="P114" s="5"/>
      <c r="Q114" s="5"/>
      <c r="R114" s="5"/>
      <c r="S114" s="5"/>
      <c r="T114" s="5" t="s">
        <v>208</v>
      </c>
      <c r="U114" s="6">
        <v>500.26</v>
      </c>
    </row>
    <row r="115" spans="15:21" x14ac:dyDescent="0.35">
      <c r="O115" s="5"/>
      <c r="P115" s="5"/>
      <c r="Q115" s="5"/>
      <c r="R115" s="5"/>
      <c r="S115" s="5"/>
      <c r="T115" s="5" t="s">
        <v>209</v>
      </c>
      <c r="U115" s="6">
        <v>4.5</v>
      </c>
    </row>
    <row r="116" spans="15:21" x14ac:dyDescent="0.35">
      <c r="O116" s="5"/>
      <c r="P116" s="5"/>
      <c r="Q116" s="5"/>
      <c r="R116" s="5"/>
      <c r="S116" s="5"/>
      <c r="T116" s="5" t="s">
        <v>210</v>
      </c>
      <c r="U116" s="6">
        <v>8</v>
      </c>
    </row>
    <row r="117" spans="15:21" x14ac:dyDescent="0.35">
      <c r="O117" s="5"/>
      <c r="P117" s="5"/>
      <c r="Q117" s="5"/>
      <c r="R117" s="5"/>
      <c r="S117" s="5"/>
      <c r="T117" s="5" t="s">
        <v>211</v>
      </c>
      <c r="U117" s="6">
        <v>20</v>
      </c>
    </row>
    <row r="118" spans="15:21" x14ac:dyDescent="0.35">
      <c r="O118" s="5"/>
      <c r="P118" s="5"/>
      <c r="Q118" s="5"/>
      <c r="R118" s="5"/>
      <c r="S118" s="5"/>
      <c r="T118" s="5" t="s">
        <v>212</v>
      </c>
      <c r="U118" s="6">
        <v>40</v>
      </c>
    </row>
    <row r="119" spans="15:21" x14ac:dyDescent="0.35">
      <c r="O119" s="5"/>
      <c r="P119" s="5"/>
      <c r="Q119" s="5"/>
      <c r="R119" s="5"/>
      <c r="S119" s="5"/>
      <c r="T119" s="5" t="s">
        <v>213</v>
      </c>
      <c r="U119" s="6">
        <v>140</v>
      </c>
    </row>
    <row r="120" spans="15:21" x14ac:dyDescent="0.35">
      <c r="O120" s="5"/>
      <c r="P120" s="5"/>
      <c r="Q120" s="5"/>
      <c r="R120" s="5"/>
      <c r="S120" s="5"/>
      <c r="T120" s="5" t="s">
        <v>214</v>
      </c>
      <c r="U120" s="6">
        <v>160</v>
      </c>
    </row>
    <row r="121" spans="15:21" x14ac:dyDescent="0.35">
      <c r="O121" s="5"/>
      <c r="P121" s="5"/>
      <c r="Q121" s="5"/>
      <c r="R121" s="5"/>
      <c r="S121" s="5"/>
      <c r="T121" s="5" t="s">
        <v>215</v>
      </c>
      <c r="U121" s="6">
        <v>480</v>
      </c>
    </row>
    <row r="122" spans="15:21" x14ac:dyDescent="0.35">
      <c r="O122" s="5"/>
      <c r="P122" s="5"/>
      <c r="Q122" s="5"/>
      <c r="R122" s="5"/>
      <c r="S122" s="5"/>
      <c r="T122" s="5" t="s">
        <v>216</v>
      </c>
      <c r="U122" s="6">
        <v>40</v>
      </c>
    </row>
    <row r="123" spans="15:21" x14ac:dyDescent="0.35">
      <c r="O123" s="5"/>
      <c r="P123" s="5"/>
      <c r="Q123" s="5"/>
      <c r="R123" s="5"/>
      <c r="S123" s="5"/>
      <c r="T123" s="5" t="s">
        <v>217</v>
      </c>
      <c r="U123" s="6">
        <v>1062.8</v>
      </c>
    </row>
    <row r="124" spans="15:21" x14ac:dyDescent="0.35">
      <c r="O124" s="5"/>
      <c r="P124" s="5"/>
      <c r="Q124" s="5"/>
      <c r="R124" s="5"/>
      <c r="S124" s="5"/>
      <c r="T124" s="5" t="s">
        <v>218</v>
      </c>
      <c r="U124" s="6">
        <v>20</v>
      </c>
    </row>
    <row r="125" spans="15:21" x14ac:dyDescent="0.35">
      <c r="O125" s="5"/>
      <c r="P125" s="5"/>
      <c r="Q125" s="5"/>
      <c r="R125" s="5"/>
      <c r="S125" s="5"/>
      <c r="T125" s="5" t="s">
        <v>219</v>
      </c>
      <c r="U125" s="6">
        <v>140</v>
      </c>
    </row>
    <row r="126" spans="15:21" x14ac:dyDescent="0.35">
      <c r="O126" s="5"/>
      <c r="P126" s="5"/>
      <c r="Q126" s="5"/>
      <c r="R126" s="5"/>
      <c r="S126" s="5"/>
      <c r="T126" s="5" t="s">
        <v>220</v>
      </c>
      <c r="U126" s="6">
        <v>330</v>
      </c>
    </row>
    <row r="127" spans="15:21" x14ac:dyDescent="0.35">
      <c r="O127" s="5"/>
      <c r="P127" s="5"/>
      <c r="Q127" s="5"/>
      <c r="R127" s="5"/>
      <c r="S127" s="5"/>
      <c r="T127" s="5" t="s">
        <v>221</v>
      </c>
      <c r="U127" s="6">
        <v>20</v>
      </c>
    </row>
    <row r="128" spans="15:21" x14ac:dyDescent="0.35">
      <c r="O128" s="5"/>
      <c r="P128" s="5"/>
      <c r="Q128" s="5"/>
      <c r="R128" s="5"/>
      <c r="S128" s="5"/>
      <c r="T128" s="5" t="s">
        <v>222</v>
      </c>
      <c r="U128" s="6">
        <v>20</v>
      </c>
    </row>
    <row r="129" spans="15:21" x14ac:dyDescent="0.35">
      <c r="O129" s="5"/>
      <c r="P129" s="5"/>
      <c r="Q129" s="5"/>
      <c r="R129" s="5"/>
      <c r="S129" s="5"/>
      <c r="T129" s="5" t="s">
        <v>223</v>
      </c>
      <c r="U129" s="6">
        <v>20</v>
      </c>
    </row>
    <row r="130" spans="15:21" x14ac:dyDescent="0.35">
      <c r="O130" s="5"/>
      <c r="P130" s="5"/>
      <c r="Q130" s="5"/>
      <c r="R130" s="5"/>
      <c r="S130" s="5"/>
      <c r="T130" s="5" t="s">
        <v>224</v>
      </c>
      <c r="U130" s="6">
        <v>20</v>
      </c>
    </row>
    <row r="131" spans="15:21" x14ac:dyDescent="0.35">
      <c r="O131" s="5"/>
      <c r="P131" s="5"/>
      <c r="Q131" s="5"/>
      <c r="R131" s="5"/>
      <c r="S131" s="5"/>
      <c r="T131" s="5" t="s">
        <v>225</v>
      </c>
      <c r="U131" s="6">
        <v>952.08</v>
      </c>
    </row>
    <row r="132" spans="15:21" x14ac:dyDescent="0.35">
      <c r="O132" s="5"/>
      <c r="P132" s="5"/>
      <c r="Q132" s="5"/>
      <c r="R132" s="5"/>
      <c r="S132" s="5"/>
      <c r="T132" s="5" t="s">
        <v>226</v>
      </c>
      <c r="U132" s="6">
        <v>40</v>
      </c>
    </row>
    <row r="133" spans="15:21" x14ac:dyDescent="0.35">
      <c r="O133" s="5"/>
      <c r="P133" s="5"/>
      <c r="Q133" s="5"/>
      <c r="R133" s="5"/>
      <c r="S133" s="5"/>
      <c r="T133" s="5" t="s">
        <v>227</v>
      </c>
      <c r="U133" s="6">
        <v>435</v>
      </c>
    </row>
    <row r="134" spans="15:21" x14ac:dyDescent="0.35">
      <c r="O134" s="5"/>
      <c r="P134" s="5"/>
      <c r="Q134" s="5"/>
      <c r="R134" s="5"/>
      <c r="S134" s="5"/>
      <c r="T134" s="5" t="s">
        <v>228</v>
      </c>
      <c r="U134" s="6">
        <v>290.66000000000003</v>
      </c>
    </row>
    <row r="135" spans="15:21" x14ac:dyDescent="0.35">
      <c r="O135" s="5"/>
      <c r="P135" s="5"/>
      <c r="Q135" s="5"/>
      <c r="R135" s="5"/>
      <c r="S135" s="5"/>
      <c r="T135" s="5" t="s">
        <v>229</v>
      </c>
      <c r="U135" s="6">
        <v>20</v>
      </c>
    </row>
    <row r="136" spans="15:21" x14ac:dyDescent="0.35">
      <c r="O136" s="5"/>
      <c r="P136" s="5"/>
      <c r="Q136" s="5"/>
      <c r="R136" s="5"/>
      <c r="S136" s="5"/>
      <c r="T136" s="5" t="s">
        <v>230</v>
      </c>
      <c r="U136" s="6">
        <v>100</v>
      </c>
    </row>
    <row r="137" spans="15:21" x14ac:dyDescent="0.35">
      <c r="O137" s="5"/>
      <c r="P137" s="5"/>
      <c r="Q137" s="5"/>
      <c r="R137" s="5"/>
      <c r="S137" s="5"/>
      <c r="T137" s="5" t="s">
        <v>231</v>
      </c>
      <c r="U137" s="6">
        <v>10556.15</v>
      </c>
    </row>
    <row r="138" spans="15:21" x14ac:dyDescent="0.35">
      <c r="O138" s="5"/>
      <c r="P138" s="5"/>
      <c r="Q138" s="5"/>
      <c r="R138" s="5"/>
      <c r="S138" s="5"/>
      <c r="T138" s="5" t="s">
        <v>232</v>
      </c>
      <c r="U138" s="6">
        <v>155</v>
      </c>
    </row>
    <row r="139" spans="15:21" x14ac:dyDescent="0.35">
      <c r="O139" s="5"/>
      <c r="P139" s="5"/>
      <c r="Q139" s="5"/>
      <c r="R139" s="5"/>
      <c r="S139" s="5"/>
      <c r="T139" s="5" t="s">
        <v>233</v>
      </c>
      <c r="U139" s="6">
        <v>176</v>
      </c>
    </row>
    <row r="140" spans="15:21" x14ac:dyDescent="0.35">
      <c r="O140" s="5"/>
      <c r="P140" s="5"/>
      <c r="Q140" s="5"/>
      <c r="R140" s="5"/>
      <c r="S140" s="5"/>
      <c r="T140" s="5" t="s">
        <v>234</v>
      </c>
      <c r="U140" s="6">
        <v>20</v>
      </c>
    </row>
    <row r="141" spans="15:21" x14ac:dyDescent="0.35">
      <c r="O141" s="5"/>
      <c r="P141" s="5"/>
      <c r="Q141" s="5"/>
      <c r="R141" s="5"/>
      <c r="S141" s="5"/>
      <c r="T141" s="5" t="s">
        <v>235</v>
      </c>
      <c r="U141" s="6">
        <v>240</v>
      </c>
    </row>
    <row r="142" spans="15:21" x14ac:dyDescent="0.35">
      <c r="O142" s="5"/>
      <c r="P142" s="5"/>
      <c r="Q142" s="5"/>
      <c r="R142" s="5"/>
      <c r="S142" s="5"/>
      <c r="T142" s="5" t="s">
        <v>236</v>
      </c>
      <c r="U142" s="6">
        <v>140</v>
      </c>
    </row>
    <row r="143" spans="15:21" x14ac:dyDescent="0.35">
      <c r="O143" s="5"/>
      <c r="P143" s="5"/>
      <c r="Q143" s="5"/>
      <c r="R143" s="5"/>
      <c r="S143" s="5"/>
      <c r="T143" s="5" t="s">
        <v>237</v>
      </c>
      <c r="U143" s="6">
        <v>386</v>
      </c>
    </row>
    <row r="144" spans="15:21" x14ac:dyDescent="0.35">
      <c r="O144" s="5"/>
      <c r="P144" s="5"/>
      <c r="Q144" s="5"/>
      <c r="R144" s="5"/>
      <c r="S144" s="5"/>
      <c r="T144" s="5" t="s">
        <v>238</v>
      </c>
      <c r="U144" s="6">
        <v>40</v>
      </c>
    </row>
    <row r="145" spans="15:21" x14ac:dyDescent="0.35">
      <c r="O145" s="5"/>
      <c r="P145" s="5"/>
      <c r="Q145" s="5"/>
      <c r="R145" s="5"/>
      <c r="S145" s="5"/>
      <c r="T145" s="5" t="s">
        <v>239</v>
      </c>
      <c r="U145" s="6">
        <v>95.8</v>
      </c>
    </row>
    <row r="146" spans="15:21" x14ac:dyDescent="0.35">
      <c r="O146" s="5"/>
      <c r="P146" s="5"/>
      <c r="Q146" s="5"/>
      <c r="R146" s="5"/>
      <c r="S146" s="5"/>
      <c r="T146" s="5" t="s">
        <v>240</v>
      </c>
      <c r="U146" s="6">
        <v>20</v>
      </c>
    </row>
    <row r="147" spans="15:21" x14ac:dyDescent="0.35">
      <c r="O147" s="5"/>
      <c r="P147" s="5"/>
      <c r="Q147" s="5"/>
      <c r="R147" s="5"/>
      <c r="S147" s="5"/>
      <c r="T147" s="5" t="s">
        <v>241</v>
      </c>
      <c r="U147" s="6">
        <v>40</v>
      </c>
    </row>
    <row r="148" spans="15:21" x14ac:dyDescent="0.35">
      <c r="O148" s="5"/>
      <c r="P148" s="5"/>
      <c r="Q148" s="5"/>
      <c r="R148" s="5"/>
      <c r="S148" s="5"/>
      <c r="T148" s="5" t="s">
        <v>242</v>
      </c>
      <c r="U148" s="6">
        <v>180</v>
      </c>
    </row>
    <row r="149" spans="15:21" x14ac:dyDescent="0.35">
      <c r="O149" s="5"/>
      <c r="P149" s="5"/>
      <c r="Q149" s="5"/>
      <c r="R149" s="5"/>
      <c r="S149" s="5"/>
      <c r="T149" s="5" t="s">
        <v>243</v>
      </c>
      <c r="U149" s="6">
        <v>-5180.57</v>
      </c>
    </row>
    <row r="150" spans="15:21" x14ac:dyDescent="0.35">
      <c r="O150" s="5"/>
      <c r="P150" s="5"/>
      <c r="Q150" s="5"/>
      <c r="R150" s="5"/>
      <c r="S150" s="5"/>
      <c r="T150" s="5" t="s">
        <v>244</v>
      </c>
      <c r="U150" s="6">
        <v>106.5</v>
      </c>
    </row>
    <row r="151" spans="15:21" x14ac:dyDescent="0.35">
      <c r="O151" s="5"/>
      <c r="P151" s="5"/>
      <c r="Q151" s="5"/>
      <c r="R151" s="5"/>
      <c r="S151" s="5"/>
      <c r="T151" s="5" t="s">
        <v>245</v>
      </c>
      <c r="U151" s="6">
        <v>9927.44</v>
      </c>
    </row>
    <row r="152" spans="15:21" x14ac:dyDescent="0.35">
      <c r="O152" s="5"/>
      <c r="P152" s="5"/>
      <c r="Q152" s="5"/>
      <c r="R152" s="5"/>
      <c r="S152" s="5"/>
      <c r="T152" s="5" t="s">
        <v>246</v>
      </c>
      <c r="U152" s="6">
        <v>4851.3900000000003</v>
      </c>
    </row>
    <row r="153" spans="15:21" x14ac:dyDescent="0.35">
      <c r="O153" s="5"/>
      <c r="P153" s="5"/>
      <c r="Q153" s="5"/>
      <c r="R153" s="5"/>
      <c r="S153" s="5"/>
      <c r="T153" s="5" t="s">
        <v>247</v>
      </c>
      <c r="U153" s="6">
        <v>308</v>
      </c>
    </row>
    <row r="154" spans="15:21" x14ac:dyDescent="0.35">
      <c r="O154" s="5"/>
      <c r="P154" s="5"/>
      <c r="Q154" s="5"/>
      <c r="R154" s="5"/>
      <c r="S154" s="5"/>
      <c r="T154" s="5" t="s">
        <v>248</v>
      </c>
      <c r="U154" s="6">
        <v>40</v>
      </c>
    </row>
    <row r="155" spans="15:21" x14ac:dyDescent="0.35">
      <c r="O155" s="5"/>
      <c r="P155" s="5"/>
      <c r="Q155" s="5"/>
      <c r="R155" s="5"/>
      <c r="S155" s="5"/>
      <c r="T155" s="5" t="s">
        <v>249</v>
      </c>
      <c r="U155" s="6">
        <v>20</v>
      </c>
    </row>
    <row r="156" spans="15:21" x14ac:dyDescent="0.35">
      <c r="O156" s="5"/>
      <c r="P156" s="5"/>
      <c r="Q156" s="5"/>
      <c r="R156" s="5"/>
      <c r="S156" s="5"/>
      <c r="T156" s="5" t="s">
        <v>250</v>
      </c>
      <c r="U156" s="6">
        <v>20</v>
      </c>
    </row>
    <row r="157" spans="15:21" x14ac:dyDescent="0.35">
      <c r="O157" s="5"/>
      <c r="P157" s="5"/>
      <c r="Q157" s="5"/>
      <c r="R157" s="5"/>
      <c r="S157" s="5"/>
      <c r="T157" s="5" t="s">
        <v>251</v>
      </c>
      <c r="U157" s="6">
        <v>990.93</v>
      </c>
    </row>
    <row r="158" spans="15:21" x14ac:dyDescent="0.35">
      <c r="O158" s="5"/>
      <c r="P158" s="5"/>
      <c r="Q158" s="5"/>
      <c r="R158" s="5"/>
      <c r="S158" s="5"/>
      <c r="T158" s="5" t="s">
        <v>252</v>
      </c>
      <c r="U158" s="6">
        <v>85</v>
      </c>
    </row>
    <row r="159" spans="15:21" x14ac:dyDescent="0.35">
      <c r="O159" s="5"/>
      <c r="P159" s="5"/>
      <c r="Q159" s="5"/>
      <c r="R159" s="5"/>
      <c r="S159" s="5"/>
      <c r="T159" s="5" t="s">
        <v>253</v>
      </c>
      <c r="U159" s="6">
        <v>20</v>
      </c>
    </row>
    <row r="160" spans="15:21" x14ac:dyDescent="0.35">
      <c r="O160" s="5"/>
      <c r="P160" s="5"/>
      <c r="Q160" s="5"/>
      <c r="R160" s="5"/>
      <c r="S160" s="5"/>
      <c r="T160" s="5" t="s">
        <v>254</v>
      </c>
      <c r="U160" s="6">
        <v>124</v>
      </c>
    </row>
    <row r="161" spans="15:21" x14ac:dyDescent="0.35">
      <c r="O161" s="5"/>
      <c r="P161" s="5"/>
      <c r="Q161" s="5"/>
      <c r="R161" s="5"/>
      <c r="S161" s="5"/>
      <c r="T161" s="5" t="s">
        <v>255</v>
      </c>
      <c r="U161" s="6">
        <v>60</v>
      </c>
    </row>
    <row r="162" spans="15:21" x14ac:dyDescent="0.35">
      <c r="O162" s="5"/>
      <c r="P162" s="5"/>
      <c r="Q162" s="5"/>
      <c r="R162" s="5"/>
      <c r="S162" s="5"/>
      <c r="T162" s="5" t="s">
        <v>256</v>
      </c>
      <c r="U162" s="6">
        <v>20</v>
      </c>
    </row>
    <row r="163" spans="15:21" x14ac:dyDescent="0.35">
      <c r="O163" s="5"/>
      <c r="P163" s="5"/>
      <c r="Q163" s="5"/>
      <c r="R163" s="5"/>
      <c r="S163" s="5"/>
      <c r="T163" s="5" t="s">
        <v>257</v>
      </c>
      <c r="U163" s="6">
        <v>5334.57</v>
      </c>
    </row>
    <row r="164" spans="15:21" x14ac:dyDescent="0.35">
      <c r="O164" s="5"/>
      <c r="P164" s="5"/>
      <c r="Q164" s="5"/>
      <c r="R164" s="5"/>
      <c r="S164" s="5"/>
      <c r="T164" s="5" t="s">
        <v>258</v>
      </c>
      <c r="U164" s="6">
        <v>1872.08</v>
      </c>
    </row>
    <row r="165" spans="15:21" ht="15" thickBot="1" x14ac:dyDescent="0.4">
      <c r="O165" s="5"/>
      <c r="P165" s="5"/>
      <c r="Q165" s="5"/>
      <c r="R165" s="5"/>
      <c r="S165" s="5"/>
      <c r="T165" s="5" t="s">
        <v>259</v>
      </c>
      <c r="U165" s="12">
        <v>20</v>
      </c>
    </row>
    <row r="166" spans="15:21" x14ac:dyDescent="0.35">
      <c r="O166" s="5"/>
      <c r="P166" s="5"/>
      <c r="Q166" s="5"/>
      <c r="R166" s="5"/>
      <c r="S166" s="5" t="s">
        <v>260</v>
      </c>
      <c r="T166" s="5"/>
      <c r="U166" s="6">
        <f>ROUND(SUM(U32:U165),5)</f>
        <v>151855.87</v>
      </c>
    </row>
    <row r="167" spans="15:21" x14ac:dyDescent="0.35">
      <c r="O167" s="5"/>
      <c r="P167" s="5"/>
      <c r="Q167" s="5"/>
      <c r="R167" s="5"/>
      <c r="S167" s="5" t="s">
        <v>261</v>
      </c>
      <c r="T167" s="5"/>
      <c r="U167" s="6"/>
    </row>
    <row r="168" spans="15:21" x14ac:dyDescent="0.35">
      <c r="O168" s="5"/>
      <c r="P168" s="5"/>
      <c r="Q168" s="5"/>
      <c r="R168" s="5"/>
      <c r="S168" s="5"/>
      <c r="T168" s="5" t="s">
        <v>262</v>
      </c>
      <c r="U168" s="6">
        <v>500</v>
      </c>
    </row>
    <row r="169" spans="15:21" x14ac:dyDescent="0.35">
      <c r="O169" s="5"/>
      <c r="P169" s="5"/>
      <c r="Q169" s="5"/>
      <c r="R169" s="5"/>
      <c r="S169" s="5"/>
      <c r="T169" s="5" t="s">
        <v>263</v>
      </c>
      <c r="U169" s="6">
        <v>20</v>
      </c>
    </row>
    <row r="170" spans="15:21" x14ac:dyDescent="0.35">
      <c r="O170" s="5"/>
      <c r="P170" s="5"/>
      <c r="Q170" s="5"/>
      <c r="R170" s="5"/>
      <c r="S170" s="5"/>
      <c r="T170" s="5" t="s">
        <v>264</v>
      </c>
      <c r="U170" s="6">
        <v>48.25</v>
      </c>
    </row>
    <row r="171" spans="15:21" x14ac:dyDescent="0.35">
      <c r="O171" s="5"/>
      <c r="P171" s="5"/>
      <c r="Q171" s="5"/>
      <c r="R171" s="5"/>
      <c r="S171" s="5"/>
      <c r="T171" s="5" t="s">
        <v>265</v>
      </c>
      <c r="U171" s="6">
        <v>20</v>
      </c>
    </row>
    <row r="172" spans="15:21" x14ac:dyDescent="0.35">
      <c r="O172" s="5"/>
      <c r="P172" s="5"/>
      <c r="Q172" s="5"/>
      <c r="R172" s="5"/>
      <c r="S172" s="5"/>
      <c r="T172" s="5" t="s">
        <v>266</v>
      </c>
      <c r="U172" s="6">
        <v>1096.22</v>
      </c>
    </row>
    <row r="173" spans="15:21" x14ac:dyDescent="0.35">
      <c r="O173" s="5"/>
      <c r="P173" s="5"/>
      <c r="Q173" s="5"/>
      <c r="R173" s="5"/>
      <c r="S173" s="5"/>
      <c r="T173" s="5" t="s">
        <v>267</v>
      </c>
      <c r="U173" s="6">
        <v>20</v>
      </c>
    </row>
    <row r="174" spans="15:21" x14ac:dyDescent="0.35">
      <c r="O174" s="5"/>
      <c r="P174" s="5"/>
      <c r="Q174" s="5"/>
      <c r="R174" s="5"/>
      <c r="S174" s="5"/>
      <c r="T174" s="5" t="s">
        <v>268</v>
      </c>
      <c r="U174" s="6">
        <v>20</v>
      </c>
    </row>
    <row r="175" spans="15:21" x14ac:dyDescent="0.35">
      <c r="O175" s="5"/>
      <c r="P175" s="5"/>
      <c r="Q175" s="5"/>
      <c r="R175" s="5"/>
      <c r="S175" s="5"/>
      <c r="T175" s="5" t="s">
        <v>269</v>
      </c>
      <c r="U175" s="6">
        <v>513.42999999999995</v>
      </c>
    </row>
    <row r="176" spans="15:21" x14ac:dyDescent="0.35">
      <c r="O176" s="5"/>
      <c r="P176" s="5"/>
      <c r="Q176" s="5"/>
      <c r="R176" s="5"/>
      <c r="S176" s="5"/>
      <c r="T176" s="5" t="s">
        <v>270</v>
      </c>
      <c r="U176" s="6">
        <v>500</v>
      </c>
    </row>
    <row r="177" spans="15:21" x14ac:dyDescent="0.35">
      <c r="O177" s="5"/>
      <c r="P177" s="5"/>
      <c r="Q177" s="5"/>
      <c r="R177" s="5"/>
      <c r="S177" s="5"/>
      <c r="T177" s="5" t="s">
        <v>271</v>
      </c>
      <c r="U177" s="6">
        <v>100</v>
      </c>
    </row>
    <row r="178" spans="15:21" x14ac:dyDescent="0.35">
      <c r="O178" s="5"/>
      <c r="P178" s="5"/>
      <c r="Q178" s="5"/>
      <c r="R178" s="5"/>
      <c r="S178" s="5"/>
      <c r="T178" s="5" t="s">
        <v>272</v>
      </c>
      <c r="U178" s="6">
        <v>-173.87</v>
      </c>
    </row>
    <row r="179" spans="15:21" x14ac:dyDescent="0.35">
      <c r="O179" s="5"/>
      <c r="P179" s="5"/>
      <c r="Q179" s="5"/>
      <c r="R179" s="5"/>
      <c r="S179" s="5"/>
      <c r="T179" s="5" t="s">
        <v>273</v>
      </c>
      <c r="U179" s="6">
        <v>510</v>
      </c>
    </row>
    <row r="180" spans="15:21" ht="15" thickBot="1" x14ac:dyDescent="0.4">
      <c r="O180" s="5"/>
      <c r="P180" s="5"/>
      <c r="Q180" s="5"/>
      <c r="R180" s="5"/>
      <c r="S180" s="5"/>
      <c r="T180" s="5" t="s">
        <v>274</v>
      </c>
      <c r="U180" s="12">
        <v>654.46</v>
      </c>
    </row>
    <row r="181" spans="15:21" x14ac:dyDescent="0.35">
      <c r="O181" s="5"/>
      <c r="P181" s="5"/>
      <c r="Q181" s="5"/>
      <c r="R181" s="5"/>
      <c r="S181" s="5" t="s">
        <v>275</v>
      </c>
      <c r="T181" s="5"/>
      <c r="U181" s="6">
        <f>ROUND(SUM(U167:U180),5)</f>
        <v>3828.49</v>
      </c>
    </row>
    <row r="182" spans="15:21" x14ac:dyDescent="0.35">
      <c r="O182" s="5"/>
      <c r="P182" s="5"/>
      <c r="Q182" s="5"/>
      <c r="R182" s="5"/>
      <c r="S182" s="5" t="s">
        <v>276</v>
      </c>
      <c r="T182" s="5"/>
      <c r="U182" s="6"/>
    </row>
    <row r="183" spans="15:21" ht="15" thickBot="1" x14ac:dyDescent="0.4">
      <c r="O183" s="5"/>
      <c r="P183" s="5"/>
      <c r="Q183" s="5"/>
      <c r="R183" s="5"/>
      <c r="S183" s="5"/>
      <c r="T183" s="5" t="s">
        <v>277</v>
      </c>
      <c r="U183" s="10">
        <v>4256.1099999999997</v>
      </c>
    </row>
    <row r="184" spans="15:21" ht="15" thickBot="1" x14ac:dyDescent="0.4">
      <c r="O184" s="5"/>
      <c r="P184" s="5"/>
      <c r="Q184" s="5"/>
      <c r="R184" s="5"/>
      <c r="S184" s="5" t="s">
        <v>278</v>
      </c>
      <c r="T184" s="5"/>
      <c r="U184" s="13">
        <f>ROUND(SUM(U182:U183),5)</f>
        <v>4256.1099999999997</v>
      </c>
    </row>
    <row r="185" spans="15:21" ht="15" thickBot="1" x14ac:dyDescent="0.4">
      <c r="O185" s="5"/>
      <c r="P185" s="5"/>
      <c r="Q185" s="5"/>
      <c r="R185" s="5" t="s">
        <v>279</v>
      </c>
      <c r="S185" s="5"/>
      <c r="T185" s="5"/>
      <c r="U185" s="13">
        <f>ROUND(SUM(U28:U31)+U166+U181+U184,5)</f>
        <v>159334.42000000001</v>
      </c>
    </row>
    <row r="186" spans="15:21" ht="15" thickBot="1" x14ac:dyDescent="0.4">
      <c r="O186" s="5"/>
      <c r="P186" s="5"/>
      <c r="Q186" s="5" t="s">
        <v>280</v>
      </c>
      <c r="R186" s="5"/>
      <c r="S186" s="5"/>
      <c r="T186" s="5"/>
      <c r="U186" s="11">
        <f>ROUND(U24+U27+U185,5)</f>
        <v>170916.38</v>
      </c>
    </row>
    <row r="187" spans="15:21" x14ac:dyDescent="0.35">
      <c r="O187" s="5"/>
      <c r="P187" s="5" t="s">
        <v>281</v>
      </c>
      <c r="Q187" s="5"/>
      <c r="R187" s="5"/>
      <c r="S187" s="5"/>
      <c r="T187" s="5"/>
      <c r="U187" s="6">
        <f>ROUND(U23+U186,5)</f>
        <v>170916.38</v>
      </c>
    </row>
    <row r="188" spans="15:21" x14ac:dyDescent="0.35">
      <c r="O188" s="5"/>
      <c r="P188" s="5" t="s">
        <v>282</v>
      </c>
      <c r="Q188" s="5"/>
      <c r="R188" s="5"/>
      <c r="S188" s="5"/>
      <c r="T188" s="5"/>
      <c r="U188" s="6"/>
    </row>
    <row r="189" spans="15:21" x14ac:dyDescent="0.35">
      <c r="O189" s="5"/>
      <c r="P189" s="5"/>
      <c r="Q189" s="5" t="s">
        <v>283</v>
      </c>
      <c r="R189" s="5"/>
      <c r="S189" s="5"/>
      <c r="T189" s="5"/>
      <c r="U189" s="6">
        <v>176236.92</v>
      </c>
    </row>
    <row r="190" spans="15:21" ht="15" thickBot="1" x14ac:dyDescent="0.4">
      <c r="O190" s="5"/>
      <c r="P190" s="5"/>
      <c r="Q190" s="5" t="s">
        <v>94</v>
      </c>
      <c r="R190" s="5"/>
      <c r="S190" s="5"/>
      <c r="T190" s="5"/>
      <c r="U190" s="10">
        <v>43043.46</v>
      </c>
    </row>
    <row r="191" spans="15:21" ht="15" thickBot="1" x14ac:dyDescent="0.4">
      <c r="O191" s="5"/>
      <c r="P191" s="5" t="s">
        <v>284</v>
      </c>
      <c r="Q191" s="5"/>
      <c r="R191" s="5"/>
      <c r="S191" s="5"/>
      <c r="T191" s="5"/>
      <c r="U191" s="13">
        <f>ROUND(SUM(U188:U190),5)</f>
        <v>219280.38</v>
      </c>
    </row>
    <row r="192" spans="15:21" ht="15" thickBot="1" x14ac:dyDescent="0.4">
      <c r="O192" s="5" t="s">
        <v>285</v>
      </c>
      <c r="P192" s="5"/>
      <c r="Q192" s="5"/>
      <c r="R192" s="5"/>
      <c r="S192" s="5"/>
      <c r="T192" s="5"/>
      <c r="U192" s="14">
        <f>ROUND(U22+U187+U191,5)</f>
        <v>390196.76</v>
      </c>
    </row>
    <row r="193" ht="15" thickTop="1" x14ac:dyDescent="0.35"/>
  </sheetData>
  <pageMargins left="0.7" right="0.7" top="0.75" bottom="0.75" header="0.25" footer="0.3"/>
  <pageSetup orientation="portrait" r:id="rId1"/>
  <headerFooter>
    <oddHeader>&amp;L&amp;"Arial,Bold"&amp;8 2:13 PM
&amp;"Arial,Bold"&amp;8 03/09/12
&amp;"Arial,Bold"&amp;8 Accrual Basis&amp;C&amp;"Arial,Bold"&amp;12 OWASP Foundation
&amp;"Arial,Bold"&amp;14 Profit &amp;&amp; Loss
&amp;"Arial,Bold"&amp;10 January through February 2012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Shrader</dc:creator>
  <cp:lastModifiedBy>Alison Shrader</cp:lastModifiedBy>
  <dcterms:created xsi:type="dcterms:W3CDTF">2012-03-09T19:13:26Z</dcterms:created>
  <dcterms:modified xsi:type="dcterms:W3CDTF">2012-03-09T21:15:58Z</dcterms:modified>
</cp:coreProperties>
</file>